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0年第四期\排版\"/>
    </mc:Choice>
  </mc:AlternateContent>
  <bookViews>
    <workbookView xWindow="-110" yWindow="-110" windowWidth="21840" windowHeight="12460" tabRatio="872" activeTab="2"/>
  </bookViews>
  <sheets>
    <sheet name="投入&amp;实际" sheetId="1" r:id="rId1"/>
    <sheet name="表1.周报结果" sheetId="6" r:id="rId2"/>
    <sheet name="表2-8.差异" sheetId="4" r:id="rId3"/>
    <sheet name="表2-8.差异（空白）" sheetId="7" r:id="rId4"/>
    <sheet name="可视化" sheetId="5" r:id="rId5"/>
  </sheets>
  <definedNames>
    <definedName name="_xlnm._FilterDatabase" localSheetId="3" hidden="1">'表2-8.差异（空白）'!$B$1:$K$200</definedName>
    <definedName name="_xlchart.v1.0" hidden="1">可视化!$B$5:$B$10</definedName>
    <definedName name="_xlchart.v1.1" hidden="1">可视化!$C$5:$C$10</definedName>
    <definedName name="_xlchart.v1.2" hidden="1">可视化!$B$5:$B$10</definedName>
    <definedName name="_xlchart.v1.3" hidden="1">可视化!$C$5:$C$10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2" i="5" l="1"/>
  <c r="E122" i="5"/>
  <c r="D122" i="5"/>
  <c r="C122" i="5"/>
  <c r="F119" i="5"/>
  <c r="E119" i="5"/>
  <c r="D119" i="5"/>
  <c r="C119" i="5"/>
  <c r="H122" i="4"/>
  <c r="H119" i="4"/>
  <c r="F119" i="4"/>
  <c r="J116" i="4"/>
  <c r="H116" i="4"/>
  <c r="F116" i="4"/>
  <c r="K110" i="4"/>
  <c r="G110" i="4" s="1"/>
  <c r="K102" i="4"/>
  <c r="I102" i="4" s="1"/>
  <c r="K100" i="4"/>
  <c r="G100" i="4" s="1"/>
  <c r="H86" i="4"/>
  <c r="H83" i="4"/>
  <c r="F83" i="4"/>
  <c r="J80" i="4"/>
  <c r="H80" i="4"/>
  <c r="F80" i="4"/>
  <c r="K74" i="4"/>
  <c r="G74" i="4" s="1"/>
  <c r="I74" i="4"/>
  <c r="K66" i="4"/>
  <c r="G66" i="4" s="1"/>
  <c r="K64" i="4"/>
  <c r="K72" i="4" s="1"/>
  <c r="G72" i="4" s="1"/>
  <c r="K38" i="4"/>
  <c r="G38" i="4" s="1"/>
  <c r="I38" i="4"/>
  <c r="E38" i="4"/>
  <c r="K30" i="4"/>
  <c r="E30" i="4" s="1"/>
  <c r="G30" i="4"/>
  <c r="K28" i="4"/>
  <c r="I28" i="4" s="1"/>
  <c r="K25" i="4"/>
  <c r="K33" i="4" s="1"/>
  <c r="D57" i="6"/>
  <c r="G55" i="6"/>
  <c r="I112" i="1"/>
  <c r="I57" i="6" s="1"/>
  <c r="F112" i="1"/>
  <c r="G57" i="6" s="1"/>
  <c r="E112" i="1"/>
  <c r="F57" i="6" s="1"/>
  <c r="D112" i="1"/>
  <c r="E57" i="6" s="1"/>
  <c r="C112" i="1"/>
  <c r="I111" i="1"/>
  <c r="I56" i="6" s="1"/>
  <c r="F111" i="1"/>
  <c r="G56" i="6" s="1"/>
  <c r="E111" i="1"/>
  <c r="F56" i="6" s="1"/>
  <c r="D111" i="1"/>
  <c r="E56" i="6" s="1"/>
  <c r="C111" i="1"/>
  <c r="D56" i="6" s="1"/>
  <c r="I110" i="1"/>
  <c r="I55" i="6" s="1"/>
  <c r="F110" i="1"/>
  <c r="E110" i="1"/>
  <c r="F55" i="6" s="1"/>
  <c r="D110" i="1"/>
  <c r="E55" i="6" s="1"/>
  <c r="C110" i="1"/>
  <c r="I109" i="1"/>
  <c r="F109" i="1"/>
  <c r="G54" i="6" s="1"/>
  <c r="E109" i="1"/>
  <c r="F54" i="6" s="1"/>
  <c r="D109" i="1"/>
  <c r="E54" i="6" s="1"/>
  <c r="C109" i="1"/>
  <c r="D54" i="6" s="1"/>
  <c r="I108" i="1"/>
  <c r="I53" i="6" s="1"/>
  <c r="F108" i="1"/>
  <c r="G53" i="6" s="1"/>
  <c r="E108" i="1"/>
  <c r="D108" i="1"/>
  <c r="E53" i="6" s="1"/>
  <c r="C108" i="1"/>
  <c r="D53" i="6" s="1"/>
  <c r="G103" i="1"/>
  <c r="G102" i="1"/>
  <c r="G101" i="1"/>
  <c r="G100" i="1"/>
  <c r="G99" i="1"/>
  <c r="I58" i="1"/>
  <c r="F58" i="1"/>
  <c r="E58" i="1"/>
  <c r="D58" i="1"/>
  <c r="C58" i="1"/>
  <c r="I38" i="1"/>
  <c r="F38" i="1"/>
  <c r="E38" i="1"/>
  <c r="D38" i="1"/>
  <c r="C38" i="1"/>
  <c r="I37" i="1"/>
  <c r="F37" i="1"/>
  <c r="E37" i="1"/>
  <c r="D37" i="1"/>
  <c r="C37" i="1"/>
  <c r="I28" i="1"/>
  <c r="F28" i="1"/>
  <c r="E28" i="1"/>
  <c r="D28" i="1"/>
  <c r="C28" i="1"/>
  <c r="D22" i="1"/>
  <c r="C22" i="1"/>
  <c r="C120" i="5" s="1"/>
  <c r="I19" i="1"/>
  <c r="I10" i="6" s="1"/>
  <c r="I18" i="1"/>
  <c r="I9" i="6" s="1"/>
  <c r="F18" i="1"/>
  <c r="E18" i="1"/>
  <c r="E118" i="5" s="1"/>
  <c r="D18" i="1"/>
  <c r="C18" i="1"/>
  <c r="C118" i="5" s="1"/>
  <c r="I16" i="1"/>
  <c r="I7" i="6" s="1"/>
  <c r="F16" i="1"/>
  <c r="G7" i="6" s="1"/>
  <c r="E16" i="1"/>
  <c r="F7" i="6" s="1"/>
  <c r="D16" i="1"/>
  <c r="E7" i="6" s="1"/>
  <c r="C16" i="1"/>
  <c r="D7" i="6" s="1"/>
  <c r="I8" i="1"/>
  <c r="F8" i="1"/>
  <c r="F19" i="1" s="1"/>
  <c r="E8" i="1"/>
  <c r="E19" i="1" s="1"/>
  <c r="D8" i="1"/>
  <c r="D19" i="1" s="1"/>
  <c r="C8" i="1"/>
  <c r="C19" i="1" s="1"/>
  <c r="G4" i="1"/>
  <c r="D25" i="4" s="1"/>
  <c r="I113" i="1" l="1"/>
  <c r="I10" i="4" s="1"/>
  <c r="I100" i="4"/>
  <c r="G109" i="1"/>
  <c r="G108" i="1"/>
  <c r="D9" i="6"/>
  <c r="E66" i="4"/>
  <c r="C113" i="1"/>
  <c r="C149" i="5" s="1"/>
  <c r="E58" i="6"/>
  <c r="E67" i="6" s="1"/>
  <c r="I72" i="4"/>
  <c r="I110" i="4"/>
  <c r="H7" i="6"/>
  <c r="G28" i="4"/>
  <c r="K36" i="4"/>
  <c r="I36" i="4" s="1"/>
  <c r="G64" i="4"/>
  <c r="G102" i="4"/>
  <c r="E110" i="4"/>
  <c r="H56" i="6"/>
  <c r="I66" i="4"/>
  <c r="K108" i="4"/>
  <c r="F121" i="5"/>
  <c r="G10" i="6"/>
  <c r="F23" i="1"/>
  <c r="F20" i="1"/>
  <c r="D11" i="6"/>
  <c r="C31" i="1"/>
  <c r="C121" i="5"/>
  <c r="D10" i="6"/>
  <c r="C23" i="1"/>
  <c r="G19" i="1"/>
  <c r="C20" i="1"/>
  <c r="E121" i="5"/>
  <c r="E23" i="1"/>
  <c r="F10" i="6"/>
  <c r="I31" i="1"/>
  <c r="D121" i="5"/>
  <c r="E10" i="6"/>
  <c r="D23" i="1"/>
  <c r="D24" i="1" s="1"/>
  <c r="D145" i="5" s="1"/>
  <c r="D20" i="1"/>
  <c r="H54" i="6"/>
  <c r="D120" i="5"/>
  <c r="E13" i="6"/>
  <c r="G18" i="1"/>
  <c r="E22" i="1"/>
  <c r="G22" i="1" s="1"/>
  <c r="G10" i="1" s="1"/>
  <c r="D30" i="4" s="1"/>
  <c r="F53" i="6"/>
  <c r="F58" i="6" s="1"/>
  <c r="F67" i="6" s="1"/>
  <c r="E113" i="1"/>
  <c r="E149" i="5" s="1"/>
  <c r="F9" i="6"/>
  <c r="I11" i="6"/>
  <c r="I63" i="6" s="1"/>
  <c r="I73" i="6" s="1"/>
  <c r="F22" i="1"/>
  <c r="I23" i="1"/>
  <c r="I14" i="6" s="1"/>
  <c r="G58" i="6"/>
  <c r="G67" i="6" s="1"/>
  <c r="G112" i="1"/>
  <c r="D55" i="6"/>
  <c r="H55" i="6" s="1"/>
  <c r="G110" i="1"/>
  <c r="H57" i="6"/>
  <c r="D58" i="6"/>
  <c r="G25" i="4"/>
  <c r="D33" i="4"/>
  <c r="I25" i="4"/>
  <c r="E25" i="4"/>
  <c r="I22" i="1"/>
  <c r="G111" i="1"/>
  <c r="D13" i="6"/>
  <c r="G16" i="1"/>
  <c r="C24" i="1"/>
  <c r="F118" i="5"/>
  <c r="G9" i="6"/>
  <c r="G11" i="6" s="1"/>
  <c r="G63" i="6" s="1"/>
  <c r="G73" i="6" s="1"/>
  <c r="E20" i="1"/>
  <c r="D118" i="5"/>
  <c r="E9" i="6"/>
  <c r="I20" i="1"/>
  <c r="I30" i="4"/>
  <c r="I64" i="4"/>
  <c r="E102" i="4"/>
  <c r="D113" i="1"/>
  <c r="D149" i="5" s="1"/>
  <c r="F113" i="1"/>
  <c r="F149" i="5" s="1"/>
  <c r="I54" i="6"/>
  <c r="I58" i="6" s="1"/>
  <c r="I67" i="6" s="1"/>
  <c r="E74" i="4"/>
  <c r="G36" i="4" l="1"/>
  <c r="H53" i="6"/>
  <c r="E155" i="4"/>
  <c r="I108" i="4"/>
  <c r="G108" i="4"/>
  <c r="I77" i="6"/>
  <c r="E11" i="6"/>
  <c r="E63" i="6" s="1"/>
  <c r="E73" i="6" s="1"/>
  <c r="H9" i="6"/>
  <c r="K27" i="4"/>
  <c r="I6" i="4"/>
  <c r="H6" i="4" s="1"/>
  <c r="I76" i="1"/>
  <c r="I49" i="1"/>
  <c r="I48" i="1"/>
  <c r="I30" i="1"/>
  <c r="I32" i="1" s="1"/>
  <c r="I61" i="1"/>
  <c r="I60" i="1"/>
  <c r="I62" i="1" s="1"/>
  <c r="I75" i="1"/>
  <c r="F11" i="6"/>
  <c r="F63" i="6" s="1"/>
  <c r="F73" i="6" s="1"/>
  <c r="G113" i="1"/>
  <c r="E123" i="5"/>
  <c r="F14" i="6"/>
  <c r="D63" i="6"/>
  <c r="C145" i="5"/>
  <c r="F10" i="4"/>
  <c r="H10" i="4" s="1"/>
  <c r="D67" i="6"/>
  <c r="H58" i="6"/>
  <c r="D61" i="1"/>
  <c r="D76" i="1"/>
  <c r="D60" i="1"/>
  <c r="D62" i="1" s="1"/>
  <c r="D31" i="1"/>
  <c r="D49" i="1"/>
  <c r="D48" i="1"/>
  <c r="D30" i="1"/>
  <c r="D32" i="1" s="1"/>
  <c r="D75" i="1"/>
  <c r="F75" i="1"/>
  <c r="F60" i="1"/>
  <c r="F30" i="1"/>
  <c r="F32" i="1" s="1"/>
  <c r="F48" i="1"/>
  <c r="F76" i="1"/>
  <c r="F61" i="1"/>
  <c r="F49" i="1"/>
  <c r="F31" i="1"/>
  <c r="C76" i="1"/>
  <c r="C75" i="1"/>
  <c r="C49" i="1"/>
  <c r="C60" i="1"/>
  <c r="C48" i="1"/>
  <c r="C30" i="1"/>
  <c r="G20" i="1"/>
  <c r="D6" i="4" s="1"/>
  <c r="F6" i="4" s="1"/>
  <c r="C61" i="1"/>
  <c r="E75" i="1"/>
  <c r="E76" i="1"/>
  <c r="E60" i="1"/>
  <c r="E48" i="1"/>
  <c r="E30" i="1"/>
  <c r="E61" i="1"/>
  <c r="E49" i="1"/>
  <c r="E31" i="1"/>
  <c r="G77" i="6"/>
  <c r="E120" i="5"/>
  <c r="E24" i="1"/>
  <c r="E145" i="5" s="1"/>
  <c r="F13" i="6"/>
  <c r="D123" i="5"/>
  <c r="E14" i="6"/>
  <c r="D36" i="4"/>
  <c r="E36" i="4" s="1"/>
  <c r="G8" i="1"/>
  <c r="F123" i="5"/>
  <c r="G14" i="6"/>
  <c r="I33" i="4"/>
  <c r="G33" i="4"/>
  <c r="E33" i="4"/>
  <c r="I13" i="6"/>
  <c r="I15" i="6" s="1"/>
  <c r="I64" i="6" s="1"/>
  <c r="I24" i="1"/>
  <c r="I7" i="4" s="1"/>
  <c r="D28" i="4"/>
  <c r="E28" i="4" s="1"/>
  <c r="G7" i="1"/>
  <c r="C123" i="5"/>
  <c r="D14" i="6"/>
  <c r="G23" i="1"/>
  <c r="G11" i="1" s="1"/>
  <c r="D38" i="4" s="1"/>
  <c r="F120" i="5"/>
  <c r="G13" i="6"/>
  <c r="G15" i="6" s="1"/>
  <c r="G64" i="6" s="1"/>
  <c r="F24" i="1"/>
  <c r="F145" i="5" s="1"/>
  <c r="E15" i="6"/>
  <c r="E64" i="6" s="1"/>
  <c r="H10" i="6"/>
  <c r="F77" i="6" l="1"/>
  <c r="G31" i="1"/>
  <c r="E62" i="1"/>
  <c r="H14" i="6"/>
  <c r="F15" i="6"/>
  <c r="F64" i="6" s="1"/>
  <c r="E77" i="6"/>
  <c r="E74" i="6"/>
  <c r="G74" i="6"/>
  <c r="E80" i="1"/>
  <c r="F38" i="6" s="1"/>
  <c r="F34" i="6"/>
  <c r="D33" i="6"/>
  <c r="C79" i="1"/>
  <c r="C77" i="1"/>
  <c r="G75" i="1"/>
  <c r="F80" i="1"/>
  <c r="G38" i="6" s="1"/>
  <c r="G34" i="6"/>
  <c r="E22" i="6"/>
  <c r="D53" i="1"/>
  <c r="E26" i="6" s="1"/>
  <c r="D155" i="4"/>
  <c r="D10" i="4"/>
  <c r="E10" i="4" s="1"/>
  <c r="G22" i="6"/>
  <c r="F53" i="1"/>
  <c r="G26" i="6" s="1"/>
  <c r="E21" i="6"/>
  <c r="E23" i="6" s="1"/>
  <c r="D50" i="1"/>
  <c r="D39" i="1" s="1"/>
  <c r="D52" i="1"/>
  <c r="E77" i="1"/>
  <c r="E66" i="1" s="1"/>
  <c r="F33" i="6"/>
  <c r="E79" i="1"/>
  <c r="G76" i="1"/>
  <c r="C80" i="1"/>
  <c r="D34" i="6"/>
  <c r="G21" i="6"/>
  <c r="F50" i="1"/>
  <c r="F39" i="1" s="1"/>
  <c r="F52" i="1"/>
  <c r="I21" i="6"/>
  <c r="I50" i="1"/>
  <c r="I39" i="1" s="1"/>
  <c r="K62" i="4" s="1"/>
  <c r="I52" i="1"/>
  <c r="G24" i="1"/>
  <c r="D7" i="4" s="1"/>
  <c r="C62" i="1"/>
  <c r="G60" i="1"/>
  <c r="C53" i="1"/>
  <c r="G49" i="1"/>
  <c r="D22" i="6"/>
  <c r="C33" i="5"/>
  <c r="I74" i="6"/>
  <c r="E53" i="1"/>
  <c r="F26" i="6" s="1"/>
  <c r="F22" i="6"/>
  <c r="G5" i="1"/>
  <c r="F62" i="1"/>
  <c r="E34" i="6"/>
  <c r="D80" i="1"/>
  <c r="E38" i="6" s="1"/>
  <c r="H13" i="6"/>
  <c r="I34" i="6"/>
  <c r="I80" i="1"/>
  <c r="I38" i="6" s="1"/>
  <c r="F74" i="6"/>
  <c r="H67" i="6"/>
  <c r="D77" i="6"/>
  <c r="I22" i="6"/>
  <c r="I53" i="1"/>
  <c r="I26" i="6" s="1"/>
  <c r="C32" i="1"/>
  <c r="G30" i="1"/>
  <c r="G32" i="1" s="1"/>
  <c r="G33" i="6"/>
  <c r="F77" i="1"/>
  <c r="F66" i="1" s="1"/>
  <c r="F79" i="1"/>
  <c r="H11" i="6"/>
  <c r="D15" i="6"/>
  <c r="E151" i="4"/>
  <c r="I132" i="4"/>
  <c r="F21" i="6"/>
  <c r="E50" i="1"/>
  <c r="E39" i="1" s="1"/>
  <c r="E52" i="1"/>
  <c r="G61" i="1"/>
  <c r="E32" i="1"/>
  <c r="D21" i="6"/>
  <c r="C50" i="1"/>
  <c r="G48" i="1"/>
  <c r="C52" i="1"/>
  <c r="E33" i="6"/>
  <c r="D79" i="1"/>
  <c r="D77" i="1"/>
  <c r="D66" i="1" s="1"/>
  <c r="H63" i="6"/>
  <c r="H73" i="6" s="1"/>
  <c r="D73" i="6"/>
  <c r="I33" i="6"/>
  <c r="I35" i="6" s="1"/>
  <c r="I77" i="1"/>
  <c r="I66" i="1" s="1"/>
  <c r="K98" i="4" s="1"/>
  <c r="I79" i="1"/>
  <c r="K97" i="4"/>
  <c r="K29" i="4"/>
  <c r="K31" i="4" s="1"/>
  <c r="K61" i="4"/>
  <c r="K26" i="4"/>
  <c r="H77" i="6" l="1"/>
  <c r="G23" i="6"/>
  <c r="G62" i="1"/>
  <c r="F23" i="6"/>
  <c r="F198" i="4"/>
  <c r="E198" i="4"/>
  <c r="D198" i="4"/>
  <c r="C9" i="5" s="1"/>
  <c r="D23" i="6"/>
  <c r="H23" i="6" s="1"/>
  <c r="H21" i="6"/>
  <c r="E25" i="6"/>
  <c r="E27" i="6" s="1"/>
  <c r="D54" i="1"/>
  <c r="H33" i="6"/>
  <c r="D35" i="6"/>
  <c r="K34" i="4"/>
  <c r="I26" i="4"/>
  <c r="I27" i="4" s="1"/>
  <c r="I29" i="4" s="1"/>
  <c r="I31" i="4" s="1"/>
  <c r="C39" i="1"/>
  <c r="G50" i="1"/>
  <c r="G27" i="1" s="1"/>
  <c r="D64" i="4" s="1"/>
  <c r="E64" i="4" s="1"/>
  <c r="D26" i="6"/>
  <c r="H26" i="6" s="1"/>
  <c r="G53" i="1"/>
  <c r="G42" i="1" s="1"/>
  <c r="D74" i="4" s="1"/>
  <c r="G37" i="6"/>
  <c r="G39" i="6" s="1"/>
  <c r="F81" i="1"/>
  <c r="H34" i="6"/>
  <c r="C81" i="1"/>
  <c r="G79" i="1"/>
  <c r="G68" i="1" s="1"/>
  <c r="D102" i="4" s="1"/>
  <c r="D37" i="6"/>
  <c r="D64" i="6"/>
  <c r="H15" i="6"/>
  <c r="D160" i="4"/>
  <c r="D161" i="4" s="1"/>
  <c r="I25" i="6"/>
  <c r="I27" i="6" s="1"/>
  <c r="I54" i="1"/>
  <c r="G80" i="1"/>
  <c r="G69" i="1" s="1"/>
  <c r="D110" i="4" s="1"/>
  <c r="D38" i="6"/>
  <c r="H38" i="6" s="1"/>
  <c r="G35" i="6"/>
  <c r="G152" i="4"/>
  <c r="I133" i="4"/>
  <c r="G133" i="4" s="1"/>
  <c r="E152" i="4"/>
  <c r="E153" i="4" s="1"/>
  <c r="E154" i="4" s="1"/>
  <c r="G154" i="4" s="1"/>
  <c r="K70" i="4"/>
  <c r="I70" i="4" s="1"/>
  <c r="I62" i="4"/>
  <c r="G65" i="1"/>
  <c r="G25" i="6"/>
  <c r="G27" i="6" s="1"/>
  <c r="F54" i="1"/>
  <c r="E37" i="6"/>
  <c r="E39" i="6" s="1"/>
  <c r="D81" i="1"/>
  <c r="E35" i="6"/>
  <c r="I37" i="6"/>
  <c r="I39" i="6" s="1"/>
  <c r="I81" i="1"/>
  <c r="D25" i="6"/>
  <c r="C54" i="1"/>
  <c r="G52" i="1"/>
  <c r="G41" i="1" s="1"/>
  <c r="D66" i="4" s="1"/>
  <c r="G151" i="4"/>
  <c r="D26" i="4"/>
  <c r="D34" i="4"/>
  <c r="D132" i="4"/>
  <c r="D97" i="4"/>
  <c r="D105" i="4"/>
  <c r="D61" i="4"/>
  <c r="D69" i="4"/>
  <c r="H22" i="6"/>
  <c r="I23" i="6"/>
  <c r="F37" i="6"/>
  <c r="F39" i="6" s="1"/>
  <c r="E81" i="1"/>
  <c r="G64" i="1"/>
  <c r="K63" i="4"/>
  <c r="K65" i="4" s="1"/>
  <c r="K67" i="4" s="1"/>
  <c r="K69" i="4"/>
  <c r="K71" i="4" s="1"/>
  <c r="K73" i="4" s="1"/>
  <c r="K75" i="4" s="1"/>
  <c r="F25" i="6"/>
  <c r="F27" i="6" s="1"/>
  <c r="E54" i="1"/>
  <c r="K99" i="4"/>
  <c r="K101" i="4" s="1"/>
  <c r="K103" i="4" s="1"/>
  <c r="K105" i="4"/>
  <c r="I98" i="4"/>
  <c r="K106" i="4"/>
  <c r="I106" i="4" s="1"/>
  <c r="G34" i="1"/>
  <c r="G37" i="1" s="1"/>
  <c r="G35" i="1"/>
  <c r="G38" i="1" s="1"/>
  <c r="F35" i="6"/>
  <c r="G77" i="1"/>
  <c r="G58" i="1" s="1"/>
  <c r="D108" i="4" s="1"/>
  <c r="E108" i="4" s="1"/>
  <c r="C66" i="1"/>
  <c r="G153" i="4" l="1"/>
  <c r="G155" i="4" s="1"/>
  <c r="G28" i="1"/>
  <c r="D72" i="4" s="1"/>
  <c r="E72" i="4" s="1"/>
  <c r="I134" i="4"/>
  <c r="I94" i="1"/>
  <c r="I46" i="6" s="1"/>
  <c r="I95" i="1"/>
  <c r="I47" i="6" s="1"/>
  <c r="H64" i="6"/>
  <c r="H74" i="6" s="1"/>
  <c r="D74" i="6"/>
  <c r="E147" i="5"/>
  <c r="E94" i="1"/>
  <c r="F46" i="6" s="1"/>
  <c r="E95" i="1"/>
  <c r="F47" i="6" s="1"/>
  <c r="G26" i="4"/>
  <c r="G27" i="4" s="1"/>
  <c r="G29" i="4" s="1"/>
  <c r="G31" i="4" s="1"/>
  <c r="E26" i="4"/>
  <c r="E27" i="4" s="1"/>
  <c r="E29" i="4" s="1"/>
  <c r="E31" i="4" s="1"/>
  <c r="D27" i="4"/>
  <c r="D29" i="4" s="1"/>
  <c r="D31" i="4" s="1"/>
  <c r="D147" i="5"/>
  <c r="D95" i="1"/>
  <c r="E47" i="6" s="1"/>
  <c r="D94" i="1"/>
  <c r="E46" i="6" s="1"/>
  <c r="I93" i="1"/>
  <c r="I45" i="6" s="1"/>
  <c r="I92" i="1"/>
  <c r="C147" i="5"/>
  <c r="C95" i="1"/>
  <c r="G81" i="1"/>
  <c r="C94" i="1"/>
  <c r="D63" i="4"/>
  <c r="D71" i="4"/>
  <c r="G39" i="1"/>
  <c r="E97" i="4"/>
  <c r="I97" i="4"/>
  <c r="I99" i="4" s="1"/>
  <c r="I101" i="4" s="1"/>
  <c r="I103" i="4" s="1"/>
  <c r="G97" i="4"/>
  <c r="D146" i="5"/>
  <c r="D93" i="1"/>
  <c r="E45" i="6" s="1"/>
  <c r="D92" i="1"/>
  <c r="G34" i="4"/>
  <c r="G35" i="4" s="1"/>
  <c r="G37" i="4" s="1"/>
  <c r="G39" i="4" s="1"/>
  <c r="E34" i="4"/>
  <c r="E35" i="4" s="1"/>
  <c r="E37" i="4" s="1"/>
  <c r="E39" i="4" s="1"/>
  <c r="D35" i="4"/>
  <c r="D37" i="4" s="1"/>
  <c r="D39" i="4" s="1"/>
  <c r="K77" i="4"/>
  <c r="C61" i="5" s="1"/>
  <c r="I41" i="4"/>
  <c r="J52" i="4" s="1"/>
  <c r="E146" i="5"/>
  <c r="E92" i="1"/>
  <c r="E93" i="1"/>
  <c r="F45" i="6" s="1"/>
  <c r="D99" i="4"/>
  <c r="D107" i="4"/>
  <c r="G66" i="1"/>
  <c r="I105" i="4"/>
  <c r="I107" i="4" s="1"/>
  <c r="I109" i="4" s="1"/>
  <c r="I111" i="4" s="1"/>
  <c r="G105" i="4"/>
  <c r="E105" i="4"/>
  <c r="C146" i="5"/>
  <c r="C93" i="1"/>
  <c r="C92" i="1"/>
  <c r="G54" i="1"/>
  <c r="F146" i="5"/>
  <c r="F92" i="1"/>
  <c r="F93" i="1"/>
  <c r="G45" i="6" s="1"/>
  <c r="I34" i="4"/>
  <c r="I35" i="4" s="1"/>
  <c r="I37" i="4" s="1"/>
  <c r="I39" i="4" s="1"/>
  <c r="K35" i="4"/>
  <c r="K37" i="4" s="1"/>
  <c r="K39" i="4" s="1"/>
  <c r="K41" i="4" s="1"/>
  <c r="G132" i="4"/>
  <c r="G134" i="4" s="1"/>
  <c r="E132" i="4"/>
  <c r="H37" i="6"/>
  <c r="D39" i="6"/>
  <c r="H39" i="6" s="1"/>
  <c r="I69" i="4"/>
  <c r="I71" i="4" s="1"/>
  <c r="I73" i="4" s="1"/>
  <c r="I75" i="4" s="1"/>
  <c r="G69" i="4"/>
  <c r="E69" i="4"/>
  <c r="I61" i="4"/>
  <c r="I63" i="4" s="1"/>
  <c r="I65" i="4" s="1"/>
  <c r="I67" i="4" s="1"/>
  <c r="G61" i="4"/>
  <c r="E61" i="4"/>
  <c r="K107" i="4"/>
  <c r="K109" i="4" s="1"/>
  <c r="K111" i="4" s="1"/>
  <c r="K113" i="4" s="1"/>
  <c r="C89" i="5" s="1"/>
  <c r="G57" i="1"/>
  <c r="D100" i="4" s="1"/>
  <c r="E100" i="4" s="1"/>
  <c r="F7" i="4"/>
  <c r="H25" i="6"/>
  <c r="D27" i="6"/>
  <c r="F147" i="5"/>
  <c r="F95" i="1"/>
  <c r="G47" i="6" s="1"/>
  <c r="F94" i="1"/>
  <c r="G46" i="6" s="1"/>
  <c r="H35" i="6"/>
  <c r="G44" i="6" l="1"/>
  <c r="G48" i="6" s="1"/>
  <c r="G65" i="6" s="1"/>
  <c r="F96" i="1"/>
  <c r="F148" i="5" s="1"/>
  <c r="D46" i="6"/>
  <c r="H46" i="6" s="1"/>
  <c r="G94" i="1"/>
  <c r="G86" i="1" s="1"/>
  <c r="I113" i="4"/>
  <c r="F176" i="4"/>
  <c r="C35" i="5" s="1"/>
  <c r="J53" i="4"/>
  <c r="D106" i="4"/>
  <c r="D109" i="4"/>
  <c r="D111" i="4" s="1"/>
  <c r="G95" i="1"/>
  <c r="G87" i="1" s="1"/>
  <c r="D47" i="6"/>
  <c r="H47" i="6" s="1"/>
  <c r="D41" i="4"/>
  <c r="H7" i="4"/>
  <c r="E7" i="4"/>
  <c r="D181" i="4" s="1"/>
  <c r="C7" i="5" s="1"/>
  <c r="D62" i="4"/>
  <c r="D65" i="4"/>
  <c r="D67" i="4" s="1"/>
  <c r="D134" i="4"/>
  <c r="D133" i="4" s="1"/>
  <c r="E133" i="4" s="1"/>
  <c r="E134" i="4" s="1"/>
  <c r="E41" i="4"/>
  <c r="G93" i="1"/>
  <c r="G85" i="1" s="1"/>
  <c r="D45" i="6"/>
  <c r="H45" i="6" s="1"/>
  <c r="F160" i="4"/>
  <c r="D157" i="4"/>
  <c r="D158" i="4" s="1"/>
  <c r="I44" i="6"/>
  <c r="I48" i="6" s="1"/>
  <c r="I65" i="6" s="1"/>
  <c r="I96" i="1"/>
  <c r="G41" i="4"/>
  <c r="C96" i="1"/>
  <c r="G92" i="1"/>
  <c r="G84" i="1" s="1"/>
  <c r="D44" i="6"/>
  <c r="D98" i="4"/>
  <c r="D101" i="4"/>
  <c r="D103" i="4" s="1"/>
  <c r="I77" i="4"/>
  <c r="E44" i="6"/>
  <c r="E48" i="6" s="1"/>
  <c r="E65" i="6" s="1"/>
  <c r="D96" i="1"/>
  <c r="D148" i="5" s="1"/>
  <c r="H27" i="6"/>
  <c r="F44" i="6"/>
  <c r="F48" i="6" s="1"/>
  <c r="F65" i="6" s="1"/>
  <c r="E96" i="1"/>
  <c r="E148" i="5" s="1"/>
  <c r="D70" i="4"/>
  <c r="D73" i="4"/>
  <c r="D75" i="4" s="1"/>
  <c r="D113" i="4" l="1"/>
  <c r="D118" i="4" s="1"/>
  <c r="D77" i="4"/>
  <c r="D82" i="4" s="1"/>
  <c r="E62" i="4"/>
  <c r="E63" i="4" s="1"/>
  <c r="E65" i="4" s="1"/>
  <c r="E67" i="4" s="1"/>
  <c r="G62" i="4"/>
  <c r="G63" i="4" s="1"/>
  <c r="G65" i="4" s="1"/>
  <c r="G67" i="4" s="1"/>
  <c r="G98" i="4"/>
  <c r="G99" i="4" s="1"/>
  <c r="G101" i="4" s="1"/>
  <c r="G103" i="4" s="1"/>
  <c r="E98" i="4"/>
  <c r="E99" i="4" s="1"/>
  <c r="E101" i="4" s="1"/>
  <c r="E103" i="4" s="1"/>
  <c r="C148" i="5"/>
  <c r="G96" i="1"/>
  <c r="D48" i="6"/>
  <c r="H44" i="6"/>
  <c r="G70" i="4"/>
  <c r="G71" i="4" s="1"/>
  <c r="G73" i="4" s="1"/>
  <c r="G75" i="4" s="1"/>
  <c r="E70" i="4"/>
  <c r="E71" i="4" s="1"/>
  <c r="E73" i="4" s="1"/>
  <c r="E75" i="4" s="1"/>
  <c r="E106" i="4"/>
  <c r="E107" i="4" s="1"/>
  <c r="E109" i="4" s="1"/>
  <c r="E111" i="4" s="1"/>
  <c r="G106" i="4"/>
  <c r="G107" i="4" s="1"/>
  <c r="G109" i="4" s="1"/>
  <c r="G111" i="4" s="1"/>
  <c r="H52" i="4"/>
  <c r="H49" i="4"/>
  <c r="J118" i="4"/>
  <c r="J119" i="4" s="1"/>
  <c r="J124" i="4"/>
  <c r="J121" i="4"/>
  <c r="J122" i="4" s="1"/>
  <c r="E173" i="4"/>
  <c r="F161" i="4"/>
  <c r="E75" i="6"/>
  <c r="E66" i="6"/>
  <c r="G75" i="6"/>
  <c r="G66" i="6"/>
  <c r="F75" i="6"/>
  <c r="F66" i="6"/>
  <c r="J85" i="4"/>
  <c r="J86" i="4" s="1"/>
  <c r="J88" i="4"/>
  <c r="J82" i="4"/>
  <c r="J83" i="4" s="1"/>
  <c r="I136" i="4"/>
  <c r="I135" i="4" s="1"/>
  <c r="I8" i="4"/>
  <c r="F49" i="4"/>
  <c r="F50" i="4" s="1"/>
  <c r="F46" i="4"/>
  <c r="F52" i="4"/>
  <c r="I75" i="6"/>
  <c r="I66" i="6"/>
  <c r="D49" i="4"/>
  <c r="D50" i="4" s="1"/>
  <c r="D46" i="4"/>
  <c r="D47" i="4" s="1"/>
  <c r="D52" i="4"/>
  <c r="D43" i="4"/>
  <c r="D79" i="4" l="1"/>
  <c r="D80" i="4" s="1"/>
  <c r="D115" i="4"/>
  <c r="D116" i="4" s="1"/>
  <c r="G113" i="4"/>
  <c r="H124" i="4" s="1"/>
  <c r="F193" i="4" s="1"/>
  <c r="F183" i="4"/>
  <c r="C37" i="5" s="1"/>
  <c r="E183" i="4"/>
  <c r="F53" i="4"/>
  <c r="F68" i="6"/>
  <c r="F78" i="6" s="1"/>
  <c r="F76" i="6"/>
  <c r="C62" i="5" a="1"/>
  <c r="J89" i="4"/>
  <c r="F177" i="4"/>
  <c r="C90" i="5" a="1"/>
  <c r="F178" i="4"/>
  <c r="J125" i="4"/>
  <c r="E113" i="4"/>
  <c r="I76" i="6"/>
  <c r="I68" i="6"/>
  <c r="I78" i="6" s="1"/>
  <c r="H48" i="6"/>
  <c r="D65" i="6"/>
  <c r="C91" i="5" a="1"/>
  <c r="F182" i="4"/>
  <c r="C36" i="5" s="1"/>
  <c r="D53" i="4"/>
  <c r="E182" i="4"/>
  <c r="G76" i="6"/>
  <c r="G68" i="6"/>
  <c r="G78" i="6" s="1"/>
  <c r="F8" i="4"/>
  <c r="H8" i="4" s="1"/>
  <c r="I9" i="4"/>
  <c r="I11" i="4" s="1"/>
  <c r="D136" i="4"/>
  <c r="D8" i="4"/>
  <c r="D9" i="4" s="1"/>
  <c r="G77" i="4"/>
  <c r="H88" i="4" s="1"/>
  <c r="E77" i="4"/>
  <c r="E190" i="4"/>
  <c r="D119" i="4"/>
  <c r="G135" i="4"/>
  <c r="G136" i="4" s="1"/>
  <c r="E135" i="4"/>
  <c r="E136" i="4" s="1"/>
  <c r="E68" i="6"/>
  <c r="E78" i="6" s="1"/>
  <c r="E76" i="6"/>
  <c r="H53" i="4"/>
  <c r="F175" i="4"/>
  <c r="D83" i="4"/>
  <c r="E186" i="4"/>
  <c r="H125" i="4" l="1"/>
  <c r="F144" i="4"/>
  <c r="F196" i="4" s="1"/>
  <c r="D91" i="5"/>
  <c r="C91" i="5"/>
  <c r="D75" i="6"/>
  <c r="H65" i="6"/>
  <c r="H75" i="6" s="1"/>
  <c r="D66" i="6"/>
  <c r="F88" i="4"/>
  <c r="F85" i="4"/>
  <c r="F86" i="4" s="1"/>
  <c r="D85" i="4"/>
  <c r="D86" i="4" s="1"/>
  <c r="D88" i="4"/>
  <c r="C34" i="5"/>
  <c r="C38" i="5" s="1"/>
  <c r="C39" i="5" s="1"/>
  <c r="C63" i="5" a="1"/>
  <c r="F189" i="4"/>
  <c r="H89" i="4"/>
  <c r="C62" i="5"/>
  <c r="D62" i="5"/>
  <c r="D11" i="4"/>
  <c r="D138" i="4"/>
  <c r="D139" i="4" s="1"/>
  <c r="D135" i="4"/>
  <c r="D141" i="4"/>
  <c r="D144" i="4"/>
  <c r="F121" i="4"/>
  <c r="F122" i="4" s="1"/>
  <c r="F124" i="4"/>
  <c r="D121" i="4"/>
  <c r="D122" i="4" s="1"/>
  <c r="D124" i="4"/>
  <c r="F145" i="4"/>
  <c r="E172" i="4"/>
  <c r="C5" i="5"/>
  <c r="H141" i="4"/>
  <c r="H144" i="4"/>
  <c r="E8" i="4"/>
  <c r="D185" i="4" s="1"/>
  <c r="C8" i="5" s="1"/>
  <c r="F9" i="4"/>
  <c r="C90" i="5"/>
  <c r="D90" i="5"/>
  <c r="C64" i="5" l="1" a="1"/>
  <c r="F188" i="4"/>
  <c r="F89" i="4"/>
  <c r="E194" i="4"/>
  <c r="E200" i="4" s="1"/>
  <c r="D142" i="4"/>
  <c r="H66" i="6"/>
  <c r="H76" i="6" s="1"/>
  <c r="D68" i="6"/>
  <c r="D76" i="6"/>
  <c r="H145" i="4"/>
  <c r="F179" i="4"/>
  <c r="D63" i="5"/>
  <c r="C63" i="5"/>
  <c r="J11" i="5"/>
  <c r="C92" i="5" a="1"/>
  <c r="F192" i="4"/>
  <c r="F125" i="4"/>
  <c r="F11" i="4"/>
  <c r="E11" i="4" s="1"/>
  <c r="H9" i="4"/>
  <c r="D125" i="4"/>
  <c r="C93" i="5" a="1"/>
  <c r="F191" i="4"/>
  <c r="E9" i="4"/>
  <c r="D145" i="4"/>
  <c r="F195" i="4"/>
  <c r="D13" i="4"/>
  <c r="D14" i="4" s="1"/>
  <c r="C65" i="5" a="1"/>
  <c r="D89" i="4"/>
  <c r="F187" i="4"/>
  <c r="D16" i="4" l="1"/>
  <c r="D17" i="4" s="1"/>
  <c r="F200" i="4"/>
  <c r="D78" i="6"/>
  <c r="H68" i="6"/>
  <c r="H78" i="6" s="1"/>
  <c r="D64" i="5"/>
  <c r="C64" i="5"/>
  <c r="G16" i="4"/>
  <c r="G17" i="4" s="1"/>
  <c r="H11" i="4"/>
  <c r="D170" i="4" s="1"/>
  <c r="D65" i="5"/>
  <c r="C65" i="5"/>
  <c r="C93" i="5"/>
  <c r="D93" i="5"/>
  <c r="D92" i="5"/>
  <c r="C92" i="5"/>
  <c r="C94" i="5" l="1"/>
  <c r="C95" i="5" s="1"/>
  <c r="D200" i="4"/>
  <c r="C6" i="5"/>
  <c r="C10" i="5" s="1"/>
  <c r="C11" i="5" s="1"/>
  <c r="C66" i="5"/>
  <c r="C67" i="5" s="1"/>
</calcChain>
</file>

<file path=xl/sharedStrings.xml><?xml version="1.0" encoding="utf-8"?>
<sst xmlns="http://schemas.openxmlformats.org/spreadsheetml/2006/main" count="719" uniqueCount="393">
  <si>
    <t>U</t>
  </si>
  <si>
    <t>F</t>
  </si>
  <si>
    <t>【对应TN2-8]</t>
    <phoneticPr fontId="8" type="noConversion"/>
  </si>
  <si>
    <t>安装总工时</t>
    <phoneticPr fontId="8" type="noConversion"/>
  </si>
  <si>
    <r>
      <rPr>
        <sz val="12"/>
        <color theme="1"/>
        <rFont val="华文楷体"/>
        <family val="3"/>
        <charset val="134"/>
      </rPr>
      <t>可修改的投入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</si>
  <si>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</si>
  <si>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</si>
  <si>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3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</si>
  <si>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</si>
  <si>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合计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</si>
  <si>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预算</t>
    </r>
    <phoneticPr fontId="8" type="noConversion"/>
  </si>
  <si>
    <r>
      <rPr>
        <b/>
        <u/>
        <sz val="12"/>
        <color theme="1"/>
        <rFont val="华文楷体"/>
        <family val="3"/>
        <charset val="134"/>
      </rPr>
      <t>情境注释</t>
    </r>
    <phoneticPr fontId="8" type="noConversion"/>
  </si>
  <si>
    <r>
      <rPr>
        <b/>
        <sz val="12"/>
        <color theme="1"/>
        <rFont val="华文楷体"/>
        <family val="3"/>
        <charset val="134"/>
      </rPr>
      <t>投入</t>
    </r>
    <phoneticPr fontId="8" type="noConversion"/>
  </si>
  <si>
    <r>
      <rPr>
        <sz val="12"/>
        <color theme="1"/>
        <rFont val="华文楷体"/>
        <family val="3"/>
        <charset val="134"/>
      </rPr>
      <t>市场销量</t>
    </r>
    <phoneticPr fontId="8" type="noConversion"/>
  </si>
  <si>
    <r>
      <rPr>
        <sz val="12"/>
        <color theme="1"/>
        <rFont val="华文楷体"/>
        <family val="3"/>
        <charset val="134"/>
      </rPr>
      <t>高市场规模</t>
    </r>
    <phoneticPr fontId="8" type="noConversion"/>
  </si>
  <si>
    <r>
      <rPr>
        <sz val="12"/>
        <color theme="1"/>
        <rFont val="华文楷体"/>
        <family val="3"/>
        <charset val="134"/>
      </rPr>
      <t>市场份额</t>
    </r>
    <phoneticPr fontId="8" type="noConversion"/>
  </si>
  <si>
    <r>
      <t xml:space="preserve"> </t>
    </r>
    <r>
      <rPr>
        <sz val="12"/>
        <color theme="1"/>
        <rFont val="华文楷体"/>
        <family val="3"/>
        <charset val="134"/>
      </rPr>
      <t>低市场份额</t>
    </r>
    <phoneticPr fontId="8" type="noConversion"/>
  </si>
  <si>
    <r>
      <rPr>
        <sz val="12"/>
        <color theme="1"/>
        <rFont val="华文楷体"/>
        <family val="3"/>
        <charset val="134"/>
      </rPr>
      <t>销售组合</t>
    </r>
    <phoneticPr fontId="8" type="noConversion"/>
  </si>
  <si>
    <r>
      <rPr>
        <sz val="12"/>
        <color theme="1"/>
        <rFont val="华文楷体"/>
        <family val="3"/>
        <charset val="134"/>
      </rPr>
      <t>企业客户</t>
    </r>
    <phoneticPr fontId="8" type="noConversion"/>
  </si>
  <si>
    <r>
      <rPr>
        <sz val="12"/>
        <color theme="1"/>
        <rFont val="华文楷体"/>
        <family val="3"/>
        <charset val="134"/>
      </rPr>
      <t>企业客户的购买行为变化缓慢。</t>
    </r>
    <phoneticPr fontId="8" type="noConversion"/>
  </si>
  <si>
    <r>
      <rPr>
        <sz val="12"/>
        <color theme="1"/>
        <rFont val="华文楷体"/>
        <family val="3"/>
        <charset val="134"/>
      </rPr>
      <t>个人客户</t>
    </r>
    <phoneticPr fontId="8" type="noConversion"/>
  </si>
  <si>
    <r>
      <rPr>
        <sz val="12"/>
        <color theme="1"/>
        <rFont val="华文楷体"/>
        <family val="3"/>
        <charset val="134"/>
      </rPr>
      <t>销售价格</t>
    </r>
    <phoneticPr fontId="8" type="noConversion"/>
  </si>
  <si>
    <r>
      <rPr>
        <sz val="12"/>
        <color theme="1"/>
        <rFont val="华文楷体"/>
        <family val="3"/>
        <charset val="134"/>
      </rPr>
      <t>企业客户</t>
    </r>
    <phoneticPr fontId="8" type="noConversion"/>
  </si>
  <si>
    <r>
      <rPr>
        <sz val="12"/>
        <color theme="1"/>
        <rFont val="华文楷体"/>
        <family val="3"/>
        <charset val="134"/>
      </rPr>
      <t>企业客户的价格的意识较弱，他们也没有利用折扣优势。</t>
    </r>
    <phoneticPr fontId="8" type="noConversion"/>
  </si>
  <si>
    <r>
      <rPr>
        <sz val="12"/>
        <color theme="1"/>
        <rFont val="华文楷体"/>
        <family val="3"/>
        <charset val="134"/>
      </rPr>
      <t>个人客户</t>
    </r>
    <phoneticPr fontId="8" type="noConversion"/>
  </si>
  <si>
    <r>
      <rPr>
        <sz val="12"/>
        <color theme="1"/>
        <rFont val="华文楷体"/>
        <family val="3"/>
        <charset val="134"/>
      </rPr>
      <t>为促进销售，分店员工向个人客户提供现场折扣。</t>
    </r>
    <phoneticPr fontId="8" type="noConversion"/>
  </si>
  <si>
    <r>
      <rPr>
        <b/>
        <sz val="12"/>
        <color rgb="FF000000"/>
        <rFont val="华文楷体"/>
        <family val="3"/>
        <charset val="134"/>
      </rPr>
      <t>产出</t>
    </r>
    <phoneticPr fontId="8" type="noConversion"/>
  </si>
  <si>
    <r>
      <rPr>
        <b/>
        <sz val="12"/>
        <color theme="1"/>
        <rFont val="华文楷体"/>
        <family val="3"/>
        <charset val="134"/>
      </rPr>
      <t>表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华文楷体"/>
        <family val="3"/>
        <charset val="134"/>
      </rPr>
      <t>：每周销售结果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</si>
  <si>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销售收入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</si>
  <si>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</si>
  <si>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</si>
  <si>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3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</si>
  <si>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</si>
  <si>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预算</t>
    </r>
    <phoneticPr fontId="8" type="noConversion"/>
  </si>
  <si>
    <r>
      <rPr>
        <sz val="12"/>
        <color rgb="FF000000"/>
        <rFont val="华文楷体"/>
        <family val="3"/>
        <charset val="134"/>
      </rPr>
      <t>市场销量</t>
    </r>
    <phoneticPr fontId="8" type="noConversion"/>
  </si>
  <si>
    <r>
      <rPr>
        <sz val="12"/>
        <color theme="1"/>
        <rFont val="华文楷体"/>
        <family val="3"/>
        <charset val="134"/>
      </rPr>
      <t>销售量</t>
    </r>
    <phoneticPr fontId="8" type="noConversion"/>
  </si>
  <si>
    <r>
      <t xml:space="preserve">     </t>
    </r>
    <r>
      <rPr>
        <sz val="12"/>
        <color rgb="FF000000"/>
        <rFont val="华文楷体"/>
        <family val="3"/>
        <charset val="134"/>
      </rPr>
      <t>销售总量</t>
    </r>
    <phoneticPr fontId="8" type="noConversion"/>
  </si>
  <si>
    <r>
      <t xml:space="preserve">   </t>
    </r>
    <r>
      <rPr>
        <sz val="12"/>
        <color rgb="FF000000"/>
        <rFont val="华文楷体"/>
        <family val="3"/>
        <charset val="134"/>
      </rPr>
      <t>收入</t>
    </r>
    <phoneticPr fontId="8" type="noConversion"/>
  </si>
  <si>
    <r>
      <t xml:space="preserve">   </t>
    </r>
    <r>
      <rPr>
        <sz val="12"/>
        <color rgb="FF000000"/>
        <rFont val="华文楷体"/>
        <family val="3"/>
        <charset val="134"/>
      </rPr>
      <t>收入总额</t>
    </r>
    <phoneticPr fontId="8" type="noConversion"/>
  </si>
  <si>
    <r>
      <rPr>
        <b/>
        <sz val="12"/>
        <color theme="1"/>
        <rFont val="华文楷体"/>
        <family val="3"/>
        <charset val="134"/>
      </rPr>
      <t>投入</t>
    </r>
    <phoneticPr fontId="8" type="noConversion"/>
  </si>
  <si>
    <r>
      <rPr>
        <sz val="12"/>
        <color theme="1"/>
        <rFont val="华文楷体"/>
        <family val="3"/>
        <charset val="134"/>
      </rPr>
      <t>轮胎套件组合</t>
    </r>
    <phoneticPr fontId="8" type="noConversion"/>
  </si>
  <si>
    <r>
      <rPr>
        <sz val="12"/>
        <color theme="1"/>
        <rFont val="华文楷体"/>
        <family val="3"/>
        <charset val="134"/>
      </rPr>
      <t>为了应对普瑞斯公司的价格上涨，采购经理转向戴蒙德公司采购材料。</t>
    </r>
    <phoneticPr fontId="8" type="noConversion"/>
  </si>
  <si>
    <r>
      <rPr>
        <sz val="12"/>
        <color theme="1"/>
        <rFont val="华文楷体"/>
        <family val="3"/>
        <charset val="134"/>
      </rPr>
      <t>戴蒙德公司的材料品质较低，且损耗较大。</t>
    </r>
    <phoneticPr fontId="8" type="noConversion"/>
  </si>
  <si>
    <r>
      <rPr>
        <sz val="12"/>
        <rFont val="华文楷体"/>
        <family val="3"/>
        <charset val="134"/>
      </rPr>
      <t>普瑞斯公司在月初启动了价格上涨</t>
    </r>
    <phoneticPr fontId="8" type="noConversion"/>
  </si>
  <si>
    <r>
      <rPr>
        <b/>
        <sz val="12"/>
        <color rgb="FF000000"/>
        <rFont val="华文楷体"/>
        <family val="3"/>
        <charset val="134"/>
      </rPr>
      <t>产出</t>
    </r>
    <phoneticPr fontId="8" type="noConversion"/>
  </si>
  <si>
    <r>
      <rPr>
        <b/>
        <sz val="12"/>
        <color theme="1"/>
        <rFont val="华文楷体"/>
        <family val="3"/>
        <charset val="134"/>
      </rPr>
      <t>表</t>
    </r>
    <r>
      <rPr>
        <b/>
        <sz val="12"/>
        <color theme="1"/>
        <rFont val="Times New Roman"/>
        <family val="1"/>
      </rPr>
      <t>5</t>
    </r>
    <r>
      <rPr>
        <b/>
        <sz val="12"/>
        <color theme="1"/>
        <rFont val="华文楷体"/>
        <family val="3"/>
        <charset val="134"/>
      </rPr>
      <t>：每周直接材料采购量与使用量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</si>
  <si>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</si>
  <si>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</si>
  <si>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3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</si>
  <si>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</si>
  <si>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合计</t>
    </r>
    <phoneticPr fontId="8" type="noConversion"/>
  </si>
  <si>
    <r>
      <rPr>
        <sz val="12"/>
        <color rgb="FF000000"/>
        <rFont val="华文楷体"/>
        <family val="3"/>
        <charset val="134"/>
      </rPr>
      <t>轮胎套件采购量</t>
    </r>
    <phoneticPr fontId="8" type="noConversion"/>
  </si>
  <si>
    <r>
      <rPr>
        <sz val="12"/>
        <color theme="1"/>
        <rFont val="华文楷体"/>
        <family val="3"/>
        <charset val="134"/>
      </rPr>
      <t>月初，两位学徒工人升级为认证工人。</t>
    </r>
    <phoneticPr fontId="8" type="noConversion"/>
  </si>
  <si>
    <r>
      <rPr>
        <sz val="12"/>
        <color theme="1"/>
        <rFont val="华文楷体"/>
        <family val="3"/>
        <charset val="134"/>
      </rPr>
      <t>高损耗增加了服务时间。</t>
    </r>
    <phoneticPr fontId="8" type="noConversion"/>
  </si>
  <si>
    <r>
      <rPr>
        <sz val="12"/>
        <color theme="1"/>
        <rFont val="华文楷体"/>
        <family val="3"/>
        <charset val="134"/>
      </rPr>
      <t>高服务时间产生了加班费。</t>
    </r>
    <phoneticPr fontId="8" type="noConversion"/>
  </si>
  <si>
    <r>
      <rPr>
        <sz val="12"/>
        <color theme="1"/>
        <rFont val="华文楷体"/>
        <family val="3"/>
        <charset val="134"/>
      </rPr>
      <t>高服务时间产生了加班费。</t>
    </r>
    <phoneticPr fontId="8" type="noConversion"/>
  </si>
  <si>
    <r>
      <rPr>
        <b/>
        <sz val="12"/>
        <color rgb="FF000000"/>
        <rFont val="华文楷体"/>
        <family val="3"/>
        <charset val="134"/>
      </rPr>
      <t>产出</t>
    </r>
    <phoneticPr fontId="8" type="noConversion"/>
  </si>
  <si>
    <r>
      <rPr>
        <b/>
        <sz val="12"/>
        <color theme="1"/>
        <rFont val="华文楷体"/>
        <family val="3"/>
        <charset val="134"/>
      </rPr>
      <t>表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华文楷体"/>
        <family val="3"/>
        <charset val="134"/>
      </rPr>
      <t>：每周耗用的直接人工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</si>
  <si>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</si>
  <si>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</si>
  <si>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</si>
  <si>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sz val="12"/>
        <color theme="1"/>
        <rFont val="华文楷体"/>
        <family val="3"/>
        <charset val="134"/>
      </rPr>
      <t>公共事业费（直接材料</t>
    </r>
    <r>
      <rPr>
        <sz val="12"/>
        <color theme="1"/>
        <rFont val="Times New Roman"/>
        <family val="1"/>
      </rPr>
      <t>%</t>
    </r>
    <r>
      <rPr>
        <sz val="12"/>
        <color theme="1"/>
        <rFont val="华文楷体"/>
        <family val="3"/>
        <charset val="134"/>
      </rPr>
      <t>）</t>
    </r>
    <phoneticPr fontId="8" type="noConversion"/>
  </si>
  <si>
    <r>
      <rPr>
        <sz val="12"/>
        <color theme="1"/>
        <rFont val="华文楷体"/>
        <family val="3"/>
        <charset val="134"/>
      </rPr>
      <t>由于销售量低，变动间接费用稍有减少。</t>
    </r>
    <phoneticPr fontId="8" type="noConversion"/>
  </si>
  <si>
    <r>
      <rPr>
        <sz val="12"/>
        <color theme="1"/>
        <rFont val="华文楷体"/>
        <family val="3"/>
        <charset val="134"/>
      </rPr>
      <t>由于销售量低，变动间接费用稍有减少。</t>
    </r>
    <phoneticPr fontId="8" type="noConversion"/>
  </si>
  <si>
    <r>
      <rPr>
        <b/>
        <sz val="12"/>
        <color theme="1"/>
        <rFont val="华文楷体"/>
        <family val="3"/>
        <charset val="134"/>
      </rPr>
      <t>表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华文楷体"/>
        <family val="3"/>
        <charset val="134"/>
      </rPr>
      <t>：每周发生的变动间接费用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</si>
  <si>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</si>
  <si>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</si>
  <si>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</si>
  <si>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合计</t>
    </r>
    <phoneticPr fontId="8" type="noConversion"/>
  </si>
  <si>
    <r>
      <rPr>
        <sz val="12"/>
        <color theme="1"/>
        <rFont val="华文楷体"/>
        <family val="3"/>
        <charset val="134"/>
      </rPr>
      <t>固定间接费用</t>
    </r>
    <phoneticPr fontId="8" type="noConversion"/>
  </si>
  <si>
    <r>
      <rPr>
        <sz val="12"/>
        <color theme="1"/>
        <rFont val="华文楷体"/>
        <family val="3"/>
        <charset val="134"/>
      </rPr>
      <t>避免向前任服务经理提供高薪。</t>
    </r>
    <phoneticPr fontId="8" type="noConversion"/>
  </si>
  <si>
    <r>
      <rPr>
        <sz val="12"/>
        <color theme="1"/>
        <rFont val="华文楷体"/>
        <family val="3"/>
        <charset val="134"/>
      </rPr>
      <t>降低酌量性奖金。</t>
    </r>
    <phoneticPr fontId="8" type="noConversion"/>
  </si>
  <si>
    <r>
      <rPr>
        <sz val="12"/>
        <color theme="1"/>
        <rFont val="华文楷体"/>
        <family val="3"/>
        <charset val="134"/>
      </rPr>
      <t>降低酌量性固定间接费用。</t>
    </r>
    <phoneticPr fontId="8" type="noConversion"/>
  </si>
  <si>
    <r>
      <rPr>
        <b/>
        <sz val="12"/>
        <color rgb="FF000000"/>
        <rFont val="华文楷体"/>
        <family val="3"/>
        <charset val="134"/>
      </rPr>
      <t>产出</t>
    </r>
    <phoneticPr fontId="8" type="noConversion"/>
  </si>
  <si>
    <r>
      <rPr>
        <b/>
        <sz val="12"/>
        <color theme="1"/>
        <rFont val="华文楷体"/>
        <family val="3"/>
        <charset val="134"/>
      </rPr>
      <t>表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华文楷体"/>
        <family val="3"/>
        <charset val="134"/>
      </rPr>
      <t>：每周发生的固定间接费用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</si>
  <si>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</si>
  <si>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t xml:space="preserve"> </t>
    </r>
    <r>
      <rPr>
        <sz val="12"/>
        <color theme="1"/>
        <rFont val="华文楷体"/>
        <family val="3"/>
        <charset val="134"/>
      </rPr>
      <t>轮胎套件标准</t>
    </r>
    <phoneticPr fontId="8" type="noConversion"/>
  </si>
  <si>
    <r>
      <rPr>
        <sz val="12"/>
        <color theme="1"/>
        <rFont val="华文楷体"/>
        <family val="3"/>
        <charset val="134"/>
      </rPr>
      <t>轮胎套件磨损率</t>
    </r>
    <phoneticPr fontId="8" type="noConversion"/>
  </si>
  <si>
    <r>
      <rPr>
        <sz val="12"/>
        <color theme="1"/>
        <rFont val="华文楷体"/>
        <family val="3"/>
        <charset val="134"/>
      </rPr>
      <t>轮胎套件使用率</t>
    </r>
    <phoneticPr fontId="8" type="noConversion"/>
  </si>
  <si>
    <r>
      <rPr>
        <sz val="12"/>
        <color rgb="FF000000"/>
        <rFont val="华文楷体"/>
        <family val="3"/>
        <charset val="134"/>
      </rPr>
      <t>轮胎套件采购额</t>
    </r>
    <phoneticPr fontId="8" type="noConversion"/>
  </si>
  <si>
    <r>
      <rPr>
        <sz val="12"/>
        <color theme="1"/>
        <rFont val="华文楷体"/>
        <family val="3"/>
        <charset val="134"/>
      </rPr>
      <t>安装工人组合</t>
    </r>
    <phoneticPr fontId="8" type="noConversion"/>
  </si>
  <si>
    <r>
      <rPr>
        <sz val="12"/>
        <color rgb="FF231F20"/>
        <rFont val="华文楷体"/>
        <family val="3"/>
        <charset val="134"/>
      </rPr>
      <t>培训学徒</t>
    </r>
    <phoneticPr fontId="8" type="noConversion"/>
  </si>
  <si>
    <r>
      <rPr>
        <sz val="12"/>
        <color theme="1"/>
        <rFont val="华文楷体"/>
        <family val="3"/>
        <charset val="134"/>
      </rPr>
      <t>安装工人标准工时</t>
    </r>
    <phoneticPr fontId="8" type="noConversion"/>
  </si>
  <si>
    <r>
      <rPr>
        <sz val="12"/>
        <color rgb="FF231F20"/>
        <rFont val="华文楷体"/>
        <family val="3"/>
        <charset val="134"/>
      </rPr>
      <t>认证安装工人</t>
    </r>
    <phoneticPr fontId="8" type="noConversion"/>
  </si>
  <si>
    <r>
      <rPr>
        <sz val="12"/>
        <color theme="1"/>
        <rFont val="华文楷体"/>
        <family val="3"/>
        <charset val="134"/>
      </rPr>
      <t>每件安装工时</t>
    </r>
    <phoneticPr fontId="8" type="noConversion"/>
  </si>
  <si>
    <r>
      <rPr>
        <sz val="12"/>
        <color theme="1"/>
        <rFont val="华文楷体"/>
        <family val="3"/>
        <charset val="134"/>
      </rPr>
      <t>安装工人小时工资</t>
    </r>
    <phoneticPr fontId="8" type="noConversion"/>
  </si>
  <si>
    <r>
      <rPr>
        <sz val="12"/>
        <color rgb="FF231F20"/>
        <rFont val="华文楷体"/>
        <family val="3"/>
        <charset val="134"/>
      </rPr>
      <t>安装人员工时</t>
    </r>
    <phoneticPr fontId="8" type="noConversion"/>
  </si>
  <si>
    <r>
      <rPr>
        <sz val="12"/>
        <color rgb="FF231F20"/>
        <rFont val="华文楷体"/>
        <family val="3"/>
        <charset val="134"/>
      </rPr>
      <t>安装总工时</t>
    </r>
    <phoneticPr fontId="8" type="noConversion"/>
  </si>
  <si>
    <r>
      <rPr>
        <sz val="12"/>
        <color rgb="FF231F20"/>
        <rFont val="华文楷体"/>
        <family val="3"/>
        <charset val="134"/>
      </rPr>
      <t>安装人员的工资</t>
    </r>
    <phoneticPr fontId="8" type="noConversion"/>
  </si>
  <si>
    <r>
      <rPr>
        <sz val="12"/>
        <color theme="1"/>
        <rFont val="华文楷体"/>
        <family val="3"/>
        <charset val="134"/>
      </rPr>
      <t>变动间接费用</t>
    </r>
    <phoneticPr fontId="8" type="noConversion"/>
  </si>
  <si>
    <r>
      <rPr>
        <sz val="12"/>
        <color theme="1"/>
        <rFont val="华文楷体"/>
        <family val="3"/>
        <charset val="134"/>
      </rPr>
      <t>物料费（直接材料</t>
    </r>
    <r>
      <rPr>
        <sz val="12"/>
        <color theme="1"/>
        <rFont val="Times New Roman"/>
        <family val="1"/>
      </rPr>
      <t>%</t>
    </r>
    <r>
      <rPr>
        <sz val="12"/>
        <color theme="1"/>
        <rFont val="华文楷体"/>
        <family val="3"/>
        <charset val="134"/>
      </rPr>
      <t>）</t>
    </r>
    <phoneticPr fontId="8" type="noConversion"/>
  </si>
  <si>
    <r>
      <rPr>
        <sz val="12"/>
        <color theme="1"/>
        <rFont val="华文楷体"/>
        <family val="3"/>
        <charset val="134"/>
      </rPr>
      <t>辅助人员工资（直接人工</t>
    </r>
    <r>
      <rPr>
        <sz val="12"/>
        <color theme="1"/>
        <rFont val="Times New Roman"/>
        <family val="1"/>
      </rPr>
      <t>%</t>
    </r>
    <r>
      <rPr>
        <sz val="12"/>
        <color theme="1"/>
        <rFont val="华文楷体"/>
        <family val="3"/>
        <charset val="134"/>
      </rPr>
      <t>）</t>
    </r>
    <phoneticPr fontId="8" type="noConversion"/>
  </si>
  <si>
    <r>
      <rPr>
        <sz val="12"/>
        <color theme="1"/>
        <rFont val="华文楷体"/>
        <family val="3"/>
        <charset val="134"/>
      </rPr>
      <t>其他变动间接费用（直接人工</t>
    </r>
    <r>
      <rPr>
        <sz val="12"/>
        <color theme="1"/>
        <rFont val="Times New Roman"/>
        <family val="1"/>
      </rPr>
      <t>%</t>
    </r>
    <r>
      <rPr>
        <sz val="12"/>
        <color theme="1"/>
        <rFont val="华文楷体"/>
        <family val="3"/>
        <charset val="134"/>
      </rPr>
      <t>）</t>
    </r>
    <phoneticPr fontId="8" type="noConversion"/>
  </si>
  <si>
    <r>
      <rPr>
        <sz val="12"/>
        <color rgb="FF231F20"/>
        <rFont val="华文楷体"/>
        <family val="3"/>
        <charset val="134"/>
      </rPr>
      <t>公共事业费</t>
    </r>
    <phoneticPr fontId="8" type="noConversion"/>
  </si>
  <si>
    <r>
      <rPr>
        <sz val="12"/>
        <color rgb="FF231F20"/>
        <rFont val="华文楷体"/>
        <family val="3"/>
        <charset val="134"/>
      </rPr>
      <t>物料费</t>
    </r>
    <phoneticPr fontId="8" type="noConversion"/>
  </si>
  <si>
    <r>
      <rPr>
        <sz val="12"/>
        <color rgb="FF231F20"/>
        <rFont val="华文楷体"/>
        <family val="3"/>
        <charset val="134"/>
      </rPr>
      <t>辅助人员工资</t>
    </r>
    <phoneticPr fontId="8" type="noConversion"/>
  </si>
  <si>
    <r>
      <rPr>
        <sz val="12"/>
        <color rgb="FF231F20"/>
        <rFont val="华文楷体"/>
        <family val="3"/>
        <charset val="134"/>
      </rPr>
      <t>其他变动间接费用</t>
    </r>
    <phoneticPr fontId="8" type="noConversion"/>
  </si>
  <si>
    <r>
      <rPr>
        <sz val="12"/>
        <color rgb="FF231F20"/>
        <rFont val="华文楷体"/>
        <family val="3"/>
        <charset val="134"/>
      </rPr>
      <t>变动间接费用总额</t>
    </r>
    <phoneticPr fontId="8" type="noConversion"/>
  </si>
  <si>
    <r>
      <rPr>
        <sz val="12"/>
        <color rgb="FF231F20"/>
        <rFont val="华文楷体"/>
        <family val="3"/>
        <charset val="134"/>
      </rPr>
      <t>租金</t>
    </r>
    <phoneticPr fontId="8" type="noConversion"/>
  </si>
  <si>
    <r>
      <rPr>
        <sz val="12"/>
        <color rgb="FF231F20"/>
        <rFont val="华文楷体"/>
        <family val="3"/>
        <charset val="134"/>
      </rPr>
      <t>折旧</t>
    </r>
    <phoneticPr fontId="8" type="noConversion"/>
  </si>
  <si>
    <r>
      <rPr>
        <sz val="12"/>
        <color rgb="FF231F20"/>
        <rFont val="华文楷体"/>
        <family val="3"/>
        <charset val="134"/>
      </rPr>
      <t>绩效奖金</t>
    </r>
    <phoneticPr fontId="8" type="noConversion"/>
  </si>
  <si>
    <r>
      <rPr>
        <sz val="12"/>
        <color rgb="FF231F20"/>
        <rFont val="华文楷体"/>
        <family val="3"/>
        <charset val="134"/>
      </rPr>
      <t>折旧</t>
    </r>
    <phoneticPr fontId="8" type="noConversion"/>
  </si>
  <si>
    <r>
      <rPr>
        <sz val="12"/>
        <color rgb="FF231F20"/>
        <rFont val="华文楷体"/>
        <family val="3"/>
        <charset val="134"/>
      </rPr>
      <t>辅助人员工资</t>
    </r>
    <phoneticPr fontId="8" type="noConversion"/>
  </si>
  <si>
    <r>
      <rPr>
        <sz val="12"/>
        <color rgb="FF231F20"/>
        <rFont val="华文楷体"/>
        <family val="3"/>
        <charset val="134"/>
      </rPr>
      <t>其他固定间接费用</t>
    </r>
    <phoneticPr fontId="8" type="noConversion"/>
  </si>
  <si>
    <r>
      <rPr>
        <sz val="12"/>
        <color rgb="FF231F20"/>
        <rFont val="华文楷体"/>
        <family val="3"/>
        <charset val="134"/>
      </rPr>
      <t>固定间接费用总额</t>
    </r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</si>
  <si>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直接材料</t>
    </r>
    <phoneticPr fontId="8" type="noConversion"/>
  </si>
  <si>
    <t>每件安装工时总额</t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</si>
  <si>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直接人工</t>
    </r>
    <phoneticPr fontId="8" type="noConversion"/>
  </si>
  <si>
    <t>个人客户</t>
    <phoneticPr fontId="8" type="noConversion"/>
  </si>
  <si>
    <r>
      <rPr>
        <sz val="12"/>
        <color theme="1"/>
        <rFont val="华文楷体"/>
        <family val="3"/>
        <charset val="134"/>
      </rPr>
      <t>轮胎套件采购价格</t>
    </r>
    <phoneticPr fontId="8" type="noConversion"/>
  </si>
  <si>
    <r>
      <rPr>
        <sz val="12"/>
        <color rgb="FF231F20"/>
        <rFont val="华文楷体"/>
        <family val="3"/>
        <charset val="134"/>
      </rPr>
      <t>溢价款</t>
    </r>
    <r>
      <rPr>
        <sz val="12"/>
        <color rgb="FF231F20"/>
        <rFont val="Times New Roman"/>
        <family val="1"/>
      </rPr>
      <t> </t>
    </r>
    <phoneticPr fontId="8" type="noConversion"/>
  </si>
  <si>
    <t>折扣款</t>
    <phoneticPr fontId="8" type="noConversion"/>
  </si>
  <si>
    <r>
      <rPr>
        <sz val="12"/>
        <color rgb="FF231F20"/>
        <rFont val="华文楷体"/>
        <family val="3"/>
        <charset val="134"/>
      </rPr>
      <t>溢价款</t>
    </r>
    <r>
      <rPr>
        <sz val="12"/>
        <color rgb="FF231F20"/>
        <rFont val="Times New Roman"/>
        <family val="1"/>
      </rPr>
      <t> </t>
    </r>
    <phoneticPr fontId="8" type="noConversion"/>
  </si>
  <si>
    <r>
      <t>轮胎套件标准</t>
    </r>
    <r>
      <rPr>
        <sz val="12"/>
        <rFont val="华文楷体"/>
        <family val="3"/>
        <charset val="134"/>
      </rPr>
      <t>总量</t>
    </r>
    <phoneticPr fontId="8" type="noConversion"/>
  </si>
  <si>
    <r>
      <rPr>
        <sz val="12"/>
        <color rgb="FF231F20"/>
        <rFont val="华文楷体"/>
        <family val="3"/>
        <charset val="134"/>
      </rPr>
      <t>溢价款</t>
    </r>
    <r>
      <rPr>
        <sz val="12"/>
        <color rgb="FF231F20"/>
        <rFont val="Times New Roman"/>
        <family val="1"/>
      </rPr>
      <t> </t>
    </r>
    <phoneticPr fontId="8" type="noConversion"/>
  </si>
  <si>
    <t>轮胎套件使用率总量</t>
    <phoneticPr fontId="8" type="noConversion"/>
  </si>
  <si>
    <t>折扣款</t>
    <phoneticPr fontId="8" type="noConversion"/>
  </si>
  <si>
    <t>折扣款</t>
    <phoneticPr fontId="8" type="noConversion"/>
  </si>
  <si>
    <t>折扣款</t>
    <phoneticPr fontId="8" type="noConversion"/>
  </si>
  <si>
    <t>轮胎套装总额</t>
    <phoneticPr fontId="8" type="noConversion"/>
  </si>
  <si>
    <t>轮胎套件总量</t>
    <phoneticPr fontId="8" type="noConversion"/>
  </si>
  <si>
    <t>认证安装工人</t>
    <phoneticPr fontId="8" type="noConversion"/>
  </si>
  <si>
    <t>培训学徒</t>
    <phoneticPr fontId="8" type="noConversion"/>
  </si>
  <si>
    <t>培训学徒</t>
    <phoneticPr fontId="8" type="noConversion"/>
  </si>
  <si>
    <t>培训学徒</t>
    <phoneticPr fontId="8" type="noConversion"/>
  </si>
  <si>
    <t>安装工人标准工时总额</t>
    <phoneticPr fontId="8" type="noConversion"/>
  </si>
  <si>
    <t>安装工资总额</t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</si>
  <si>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变动间接费用</t>
    </r>
    <phoneticPr fontId="8" type="noConversion"/>
  </si>
  <si>
    <r>
      <rPr>
        <sz val="12"/>
        <color rgb="FF231F20"/>
        <rFont val="华文楷体"/>
        <family val="3"/>
        <charset val="134"/>
      </rPr>
      <t>租金</t>
    </r>
    <phoneticPr fontId="8" type="noConversion"/>
  </si>
  <si>
    <r>
      <rPr>
        <sz val="12"/>
        <color rgb="FF231F20"/>
        <rFont val="华文楷体"/>
        <family val="3"/>
        <charset val="134"/>
      </rPr>
      <t>辅助人员工资</t>
    </r>
    <phoneticPr fontId="8" type="noConversion"/>
  </si>
  <si>
    <r>
      <rPr>
        <sz val="12"/>
        <color rgb="FF231F20"/>
        <rFont val="华文楷体"/>
        <family val="3"/>
        <charset val="134"/>
      </rPr>
      <t>其他固定间接费用</t>
    </r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</si>
  <si>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固定间接费用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</si>
  <si>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预算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</si>
  <si>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合计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</si>
  <si>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营业利润</t>
    </r>
    <phoneticPr fontId="8" type="noConversion"/>
  </si>
  <si>
    <r>
      <t xml:space="preserve">- </t>
    </r>
    <r>
      <rPr>
        <sz val="12"/>
        <color rgb="FF000000"/>
        <rFont val="华文楷体"/>
        <family val="3"/>
        <charset val="134"/>
      </rPr>
      <t>变动成本</t>
    </r>
    <phoneticPr fontId="8" type="noConversion"/>
  </si>
  <si>
    <r>
      <t xml:space="preserve">= </t>
    </r>
    <r>
      <rPr>
        <sz val="12"/>
        <color rgb="FF000000"/>
        <rFont val="华文楷体"/>
        <family val="3"/>
        <charset val="134"/>
      </rPr>
      <t>边际贡献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</si>
  <si>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单位营业利润</t>
    </r>
    <phoneticPr fontId="8" type="noConversion"/>
  </si>
  <si>
    <r>
      <rPr>
        <sz val="12"/>
        <color rgb="FF000000"/>
        <rFont val="华文楷体"/>
        <family val="3"/>
        <charset val="134"/>
      </rPr>
      <t>数量（套）</t>
    </r>
    <phoneticPr fontId="8" type="noConversion"/>
  </si>
  <si>
    <r>
      <rPr>
        <sz val="12"/>
        <color rgb="FF000000"/>
        <rFont val="华文楷体"/>
        <family val="3"/>
        <charset val="134"/>
      </rPr>
      <t>收入</t>
    </r>
    <phoneticPr fontId="8" type="noConversion"/>
  </si>
  <si>
    <r>
      <t xml:space="preserve">= </t>
    </r>
    <r>
      <rPr>
        <sz val="12"/>
        <color rgb="FF000000"/>
        <rFont val="华文楷体"/>
        <family val="3"/>
        <charset val="134"/>
      </rPr>
      <t>营业利润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</si>
  <si>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1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</si>
  <si>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3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</si>
  <si>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4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</si>
  <si>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</si>
  <si>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</si>
  <si>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t xml:space="preserve">- </t>
    </r>
    <r>
      <rPr>
        <sz val="12"/>
        <color rgb="FF000000"/>
        <rFont val="华文楷体"/>
        <family val="3"/>
        <charset val="134"/>
      </rPr>
      <t>固定成本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</si>
  <si>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</si>
  <si>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sz val="12"/>
        <color theme="1"/>
        <rFont val="华文楷体"/>
        <family val="3"/>
        <charset val="134"/>
      </rPr>
      <t>表</t>
    </r>
    <r>
      <rPr>
        <sz val="12"/>
        <color theme="1"/>
        <rFont val="Times New Roman"/>
        <family val="1"/>
      </rPr>
      <t>1:</t>
    </r>
    <r>
      <rPr>
        <sz val="12"/>
        <color theme="1"/>
        <rFont val="华文楷体"/>
        <family val="3"/>
        <charset val="134"/>
      </rPr>
      <t>经营和财务周报和月度结果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</si>
  <si>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</si>
  <si>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第</t>
    </r>
    <r>
      <rPr>
        <b/>
        <u/>
        <sz val="12"/>
        <color rgb="FF000000"/>
        <rFont val="Times New Roman"/>
        <family val="1"/>
      </rPr>
      <t>2</t>
    </r>
    <r>
      <rPr>
        <b/>
        <u/>
        <sz val="12"/>
        <color rgb="FF000000"/>
        <rFont val="华文楷体"/>
        <family val="3"/>
        <charset val="134"/>
      </rPr>
      <t>周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</si>
  <si>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</si>
  <si>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</si>
  <si>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sz val="12"/>
        <color theme="1"/>
        <rFont val="华文楷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华文楷体"/>
        <family val="3"/>
        <charset val="134"/>
      </rPr>
      <t>部分</t>
    </r>
    <phoneticPr fontId="8" type="noConversion"/>
  </si>
  <si>
    <r>
      <rPr>
        <b/>
        <u/>
        <sz val="12"/>
        <color rgb="FF000000"/>
        <rFont val="华文楷体"/>
        <family val="3"/>
        <charset val="134"/>
      </rPr>
      <t>预算</t>
    </r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</si>
  <si>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销售收入</t>
    </r>
    <phoneticPr fontId="8" type="noConversion"/>
  </si>
  <si>
    <r>
      <rPr>
        <sz val="12"/>
        <color rgb="FF231F20"/>
        <rFont val="华文楷体"/>
        <family val="3"/>
        <charset val="134"/>
      </rPr>
      <t>市场销售量</t>
    </r>
    <phoneticPr fontId="8" type="noConversion"/>
  </si>
  <si>
    <r>
      <rPr>
        <sz val="12"/>
        <color rgb="FF231F20"/>
        <rFont val="华文楷体"/>
        <family val="3"/>
        <charset val="134"/>
      </rPr>
      <t>销售数量</t>
    </r>
    <phoneticPr fontId="8" type="noConversion"/>
  </si>
  <si>
    <r>
      <rPr>
        <sz val="12"/>
        <color rgb="FF231F20"/>
        <rFont val="华文楷体"/>
        <family val="3"/>
        <charset val="134"/>
      </rPr>
      <t>企业客户</t>
    </r>
    <phoneticPr fontId="8" type="noConversion"/>
  </si>
  <si>
    <r>
      <rPr>
        <sz val="12"/>
        <color rgb="FF231F20"/>
        <rFont val="华文楷体"/>
        <family val="3"/>
        <charset val="134"/>
      </rPr>
      <t>个人客户</t>
    </r>
    <phoneticPr fontId="8" type="noConversion"/>
  </si>
  <si>
    <r>
      <rPr>
        <sz val="12"/>
        <color rgb="FF231F20"/>
        <rFont val="华文楷体"/>
        <family val="3"/>
        <charset val="134"/>
      </rPr>
      <t>销售总额</t>
    </r>
    <phoneticPr fontId="8" type="noConversion"/>
  </si>
  <si>
    <r>
      <t xml:space="preserve"> </t>
    </r>
    <r>
      <rPr>
        <sz val="12"/>
        <color rgb="FF231F20"/>
        <rFont val="华文楷体"/>
        <family val="3"/>
        <charset val="134"/>
      </rPr>
      <t>收入</t>
    </r>
    <phoneticPr fontId="8" type="noConversion"/>
  </si>
  <si>
    <r>
      <rPr>
        <sz val="12"/>
        <color rgb="FF231F20"/>
        <rFont val="华文楷体"/>
        <family val="3"/>
        <charset val="134"/>
      </rPr>
      <t>采购轮胎套件（套数）</t>
    </r>
    <phoneticPr fontId="8" type="noConversion"/>
  </si>
  <si>
    <r>
      <rPr>
        <sz val="12"/>
        <color rgb="FF231F20"/>
        <rFont val="华文楷体"/>
        <family val="3"/>
        <charset val="134"/>
      </rPr>
      <t>轮胎套件总量</t>
    </r>
    <phoneticPr fontId="8" type="noConversion"/>
  </si>
  <si>
    <r>
      <rPr>
        <sz val="12"/>
        <color rgb="FF231F20"/>
        <rFont val="华文楷体"/>
        <family val="3"/>
        <charset val="134"/>
      </rPr>
      <t>采购轮胎套件（金额）</t>
    </r>
    <phoneticPr fontId="8" type="noConversion"/>
  </si>
  <si>
    <r>
      <rPr>
        <sz val="12"/>
        <color rgb="FF231F20"/>
        <rFont val="华文楷体"/>
        <family val="3"/>
        <charset val="134"/>
      </rPr>
      <t>折扣款</t>
    </r>
    <phoneticPr fontId="8" type="noConversion"/>
  </si>
  <si>
    <r>
      <rPr>
        <sz val="12"/>
        <color rgb="FF231F20"/>
        <rFont val="华文楷体"/>
        <family val="3"/>
        <charset val="134"/>
      </rPr>
      <t>安装工资总额</t>
    </r>
    <phoneticPr fontId="8" type="noConversion"/>
  </si>
  <si>
    <r>
      <rPr>
        <sz val="12"/>
        <color rgb="FF231F20"/>
        <rFont val="华文楷体"/>
        <family val="3"/>
        <charset val="134"/>
      </rPr>
      <t>公共事业费</t>
    </r>
    <phoneticPr fontId="8" type="noConversion"/>
  </si>
  <si>
    <r>
      <rPr>
        <sz val="12"/>
        <color rgb="FF231F20"/>
        <rFont val="华文楷体"/>
        <family val="3"/>
        <charset val="134"/>
      </rPr>
      <t>物料费</t>
    </r>
    <phoneticPr fontId="8" type="noConversion"/>
  </si>
  <si>
    <r>
      <rPr>
        <sz val="12"/>
        <color rgb="FF231F20"/>
        <rFont val="华文楷体"/>
        <family val="3"/>
        <charset val="134"/>
      </rPr>
      <t>辅助人员工资</t>
    </r>
    <phoneticPr fontId="8" type="noConversion"/>
  </si>
  <si>
    <r>
      <rPr>
        <sz val="12"/>
        <color rgb="FF231F20"/>
        <rFont val="华文楷体"/>
        <family val="3"/>
        <charset val="134"/>
      </rPr>
      <t>变动间接费用总额</t>
    </r>
    <phoneticPr fontId="8" type="noConversion"/>
  </si>
  <si>
    <r>
      <rPr>
        <sz val="12"/>
        <color rgb="FF231F20"/>
        <rFont val="华文楷体"/>
        <family val="3"/>
        <charset val="134"/>
      </rPr>
      <t>租金</t>
    </r>
    <phoneticPr fontId="8" type="noConversion"/>
  </si>
  <si>
    <r>
      <rPr>
        <sz val="12"/>
        <color rgb="FF231F20"/>
        <rFont val="华文楷体"/>
        <family val="3"/>
        <charset val="134"/>
      </rPr>
      <t>绩效奖金</t>
    </r>
    <phoneticPr fontId="8" type="noConversion"/>
  </si>
  <si>
    <r>
      <rPr>
        <sz val="12"/>
        <color rgb="FF231F20"/>
        <rFont val="华文楷体"/>
        <family val="3"/>
        <charset val="134"/>
      </rPr>
      <t>其他固定间接费用</t>
    </r>
    <phoneticPr fontId="8" type="noConversion"/>
  </si>
  <si>
    <r>
      <rPr>
        <sz val="12"/>
        <color rgb="FF000000"/>
        <rFont val="华文楷体"/>
        <family val="3"/>
        <charset val="134"/>
      </rPr>
      <t>收入</t>
    </r>
    <phoneticPr fontId="8" type="noConversion"/>
  </si>
  <si>
    <r>
      <t xml:space="preserve">= </t>
    </r>
    <r>
      <rPr>
        <sz val="12"/>
        <color rgb="FF000000"/>
        <rFont val="华文楷体"/>
        <family val="3"/>
        <charset val="134"/>
      </rPr>
      <t>边际贡献</t>
    </r>
    <phoneticPr fontId="8" type="noConversion"/>
  </si>
  <si>
    <r>
      <t xml:space="preserve">- </t>
    </r>
    <r>
      <rPr>
        <sz val="12"/>
        <color rgb="FF000000"/>
        <rFont val="华文楷体"/>
        <family val="3"/>
        <charset val="134"/>
      </rPr>
      <t>变动成本</t>
    </r>
    <phoneticPr fontId="8" type="noConversion"/>
  </si>
  <si>
    <r>
      <rPr>
        <sz val="12"/>
        <color rgb="FF231F20"/>
        <rFont val="华文楷体"/>
        <family val="3"/>
        <charset val="134"/>
      </rPr>
      <t>企业客户</t>
    </r>
    <phoneticPr fontId="8" type="noConversion"/>
  </si>
  <si>
    <r>
      <rPr>
        <sz val="12"/>
        <color rgb="FF231F20"/>
        <rFont val="华文楷体"/>
        <family val="3"/>
        <charset val="134"/>
      </rPr>
      <t>个人客户</t>
    </r>
    <phoneticPr fontId="8" type="noConversion"/>
  </si>
  <si>
    <r>
      <t xml:space="preserve"> </t>
    </r>
    <r>
      <rPr>
        <sz val="12"/>
        <color rgb="FF231F20"/>
        <rFont val="华文楷体"/>
        <family val="3"/>
        <charset val="134"/>
      </rPr>
      <t>收入合计</t>
    </r>
    <phoneticPr fontId="8" type="noConversion"/>
  </si>
  <si>
    <r>
      <rPr>
        <sz val="12"/>
        <color rgb="FF231F20"/>
        <rFont val="华文楷体"/>
        <family val="3"/>
        <charset val="134"/>
      </rPr>
      <t>溢价款</t>
    </r>
    <r>
      <rPr>
        <sz val="12"/>
        <color rgb="FF231F20"/>
        <rFont val="Times New Roman"/>
        <family val="1"/>
      </rPr>
      <t> </t>
    </r>
    <phoneticPr fontId="8" type="noConversion"/>
  </si>
  <si>
    <r>
      <rPr>
        <sz val="12"/>
        <color rgb="FF231F20"/>
        <rFont val="华文楷体"/>
        <family val="3"/>
        <charset val="134"/>
      </rPr>
      <t>折扣款</t>
    </r>
    <phoneticPr fontId="8" type="noConversion"/>
  </si>
  <si>
    <r>
      <t xml:space="preserve"> </t>
    </r>
    <r>
      <rPr>
        <sz val="12"/>
        <color rgb="FF231F20"/>
        <rFont val="华文楷体"/>
        <family val="3"/>
        <charset val="134"/>
      </rPr>
      <t>轮胎套装总额</t>
    </r>
    <phoneticPr fontId="8" type="noConversion"/>
  </si>
  <si>
    <r>
      <rPr>
        <b/>
        <u/>
        <sz val="12"/>
        <color rgb="FF231F20"/>
        <rFont val="华文楷体"/>
        <family val="3"/>
        <charset val="134"/>
      </rPr>
      <t>直接材料</t>
    </r>
    <phoneticPr fontId="8" type="noConversion"/>
  </si>
  <si>
    <t>直接人工</t>
    <phoneticPr fontId="8" type="noConversion"/>
  </si>
  <si>
    <r>
      <rPr>
        <sz val="12"/>
        <color rgb="FF231F20"/>
        <rFont val="华文楷体"/>
        <family val="3"/>
        <charset val="134"/>
      </rPr>
      <t>认证安装工人</t>
    </r>
    <phoneticPr fontId="8" type="noConversion"/>
  </si>
  <si>
    <r>
      <rPr>
        <sz val="12"/>
        <color rgb="FF231F20"/>
        <rFont val="华文楷体"/>
        <family val="3"/>
        <charset val="134"/>
      </rPr>
      <t>培训学徒</t>
    </r>
    <phoneticPr fontId="8" type="noConversion"/>
  </si>
  <si>
    <t>变动间接费用</t>
    <phoneticPr fontId="8" type="noConversion"/>
  </si>
  <si>
    <t>表2：营业利润预算与差异</t>
    <phoneticPr fontId="8" type="noConversion"/>
  </si>
  <si>
    <t>表2：营业利润预算与差异</t>
    <phoneticPr fontId="8" type="noConversion"/>
  </si>
  <si>
    <t>表3：销售预算与差异</t>
    <phoneticPr fontId="8" type="noConversion"/>
  </si>
  <si>
    <t>表4：直接材料预算与差异</t>
    <phoneticPr fontId="8" type="noConversion"/>
  </si>
  <si>
    <t>表5：直接人工预算与差异</t>
    <phoneticPr fontId="8" type="noConversion"/>
  </si>
  <si>
    <t>表6：变动间接费用预算与差异</t>
    <phoneticPr fontId="8" type="noConversion"/>
  </si>
  <si>
    <t>表7：固定间接费用预算与差异</t>
    <phoneticPr fontId="8" type="noConversion"/>
  </si>
  <si>
    <t>表8：营业利润差异总结</t>
    <phoneticPr fontId="8" type="noConversion"/>
  </si>
  <si>
    <t>表8：营业利润差异总结</t>
    <phoneticPr fontId="8" type="noConversion"/>
  </si>
  <si>
    <t>表4：直接材料预算与差异</t>
    <phoneticPr fontId="8" type="noConversion"/>
  </si>
  <si>
    <t>表6：变动间接费用预算与差异</t>
    <phoneticPr fontId="8" type="noConversion"/>
  </si>
  <si>
    <t>表7：固定间接费用预算与差异</t>
    <phoneticPr fontId="8" type="noConversion"/>
  </si>
  <si>
    <r>
      <rPr>
        <sz val="12"/>
        <color theme="1"/>
        <rFont val="华文楷体"/>
        <family val="3"/>
        <charset val="134"/>
      </rPr>
      <t>营业利润总预算</t>
    </r>
    <phoneticPr fontId="8" type="noConversion"/>
  </si>
  <si>
    <r>
      <rPr>
        <sz val="12"/>
        <color theme="1"/>
        <rFont val="华文楷体"/>
        <family val="3"/>
        <charset val="134"/>
      </rPr>
      <t>收入弹性差异</t>
    </r>
    <phoneticPr fontId="8" type="noConversion"/>
  </si>
  <si>
    <r>
      <rPr>
        <sz val="12"/>
        <color theme="1"/>
        <rFont val="华文楷体"/>
        <family val="3"/>
        <charset val="134"/>
      </rPr>
      <t>变动成本弹性差异</t>
    </r>
    <phoneticPr fontId="8" type="noConversion"/>
  </si>
  <si>
    <r>
      <rPr>
        <sz val="12"/>
        <color theme="1"/>
        <rFont val="华文楷体"/>
        <family val="3"/>
        <charset val="134"/>
      </rPr>
      <t>固定成本弹性差异</t>
    </r>
    <phoneticPr fontId="8" type="noConversion"/>
  </si>
  <si>
    <r>
      <t xml:space="preserve"> </t>
    </r>
    <r>
      <rPr>
        <b/>
        <u/>
        <sz val="12"/>
        <rFont val="华文楷体"/>
        <family val="3"/>
        <charset val="134"/>
      </rPr>
      <t>收入差异走势图</t>
    </r>
    <phoneticPr fontId="8" type="noConversion"/>
  </si>
  <si>
    <r>
      <rPr>
        <sz val="12"/>
        <rFont val="华文楷体"/>
        <family val="3"/>
        <charset val="134"/>
      </rPr>
      <t>收入总预算</t>
    </r>
    <phoneticPr fontId="8" type="noConversion"/>
  </si>
  <si>
    <r>
      <rPr>
        <sz val="12"/>
        <rFont val="华文楷体"/>
        <family val="3"/>
        <charset val="134"/>
      </rPr>
      <t>市场规模差异</t>
    </r>
    <phoneticPr fontId="8" type="noConversion"/>
  </si>
  <si>
    <r>
      <rPr>
        <sz val="12"/>
        <rFont val="华文楷体"/>
        <family val="3"/>
        <charset val="134"/>
      </rPr>
      <t>销售组合差异</t>
    </r>
    <phoneticPr fontId="8" type="noConversion"/>
  </si>
  <si>
    <r>
      <rPr>
        <sz val="12"/>
        <rFont val="华文楷体"/>
        <family val="3"/>
        <charset val="134"/>
      </rPr>
      <t>直接材料总预算</t>
    </r>
    <phoneticPr fontId="8" type="noConversion"/>
  </si>
  <si>
    <r>
      <rPr>
        <sz val="12"/>
        <color theme="1"/>
        <rFont val="华文楷体"/>
        <family val="3"/>
        <charset val="134"/>
      </rPr>
      <t>销量差异</t>
    </r>
    <phoneticPr fontId="8" type="noConversion"/>
  </si>
  <si>
    <r>
      <rPr>
        <sz val="12"/>
        <color theme="1"/>
        <rFont val="华文楷体"/>
        <family val="3"/>
        <charset val="134"/>
      </rPr>
      <t>组合差异</t>
    </r>
    <phoneticPr fontId="8" type="noConversion"/>
  </si>
  <si>
    <r>
      <rPr>
        <sz val="12"/>
        <color theme="1"/>
        <rFont val="华文楷体"/>
        <family val="3"/>
        <charset val="134"/>
      </rPr>
      <t>直接差异实际成本</t>
    </r>
    <phoneticPr fontId="8" type="noConversion"/>
  </si>
  <si>
    <r>
      <rPr>
        <sz val="12"/>
        <color theme="1"/>
        <rFont val="华文楷体"/>
        <family val="3"/>
        <charset val="134"/>
      </rPr>
      <t>产量差异</t>
    </r>
    <phoneticPr fontId="8" type="noConversion"/>
  </si>
  <si>
    <r>
      <rPr>
        <sz val="12"/>
        <color theme="1"/>
        <rFont val="华文楷体"/>
        <family val="3"/>
        <charset val="134"/>
      </rPr>
      <t>价格差异</t>
    </r>
    <phoneticPr fontId="8" type="noConversion"/>
  </si>
  <si>
    <r>
      <rPr>
        <b/>
        <u/>
        <sz val="12"/>
        <color theme="1"/>
        <rFont val="华文楷体"/>
        <family val="3"/>
        <charset val="134"/>
      </rPr>
      <t>每周收入构成的堆积柱形图</t>
    </r>
    <phoneticPr fontId="8" type="noConversion"/>
  </si>
  <si>
    <r>
      <rPr>
        <sz val="12"/>
        <color theme="1"/>
        <rFont val="华文楷体"/>
        <family val="3"/>
        <charset val="134"/>
      </rPr>
      <t>公司客户收入</t>
    </r>
    <phoneticPr fontId="8" type="noConversion"/>
  </si>
  <si>
    <r>
      <rPr>
        <sz val="12"/>
        <color theme="1"/>
        <rFont val="华文楷体"/>
        <family val="3"/>
        <charset val="134"/>
      </rPr>
      <t>个人客户数量</t>
    </r>
    <phoneticPr fontId="8" type="noConversion"/>
  </si>
  <si>
    <r>
      <rPr>
        <b/>
        <u/>
        <sz val="12"/>
        <color theme="1"/>
        <rFont val="华文楷体"/>
        <family val="3"/>
        <charset val="134"/>
      </rPr>
      <t>每周收入总额和成本构成的堆积柱形图</t>
    </r>
    <phoneticPr fontId="8" type="noConversion"/>
  </si>
  <si>
    <r>
      <rPr>
        <sz val="12"/>
        <color theme="1"/>
        <rFont val="华文楷体"/>
        <family val="3"/>
        <charset val="134"/>
      </rPr>
      <t>收入</t>
    </r>
    <phoneticPr fontId="8" type="noConversion"/>
  </si>
  <si>
    <r>
      <rPr>
        <sz val="12"/>
        <color theme="1"/>
        <rFont val="华文楷体"/>
        <family val="3"/>
        <charset val="134"/>
      </rPr>
      <t>变动间接费用</t>
    </r>
    <phoneticPr fontId="8" type="noConversion"/>
  </si>
  <si>
    <r>
      <rPr>
        <sz val="12"/>
        <color theme="1"/>
        <rFont val="华文楷体"/>
        <family val="3"/>
        <charset val="134"/>
      </rPr>
      <t>固定间接费用</t>
    </r>
    <phoneticPr fontId="8" type="noConversion"/>
  </si>
  <si>
    <r>
      <rPr>
        <b/>
        <u/>
        <sz val="12"/>
        <color theme="1"/>
        <rFont val="华文楷体"/>
        <family val="3"/>
        <charset val="134"/>
      </rPr>
      <t>高水平差异走势图</t>
    </r>
    <phoneticPr fontId="8" type="noConversion"/>
  </si>
  <si>
    <r>
      <rPr>
        <sz val="12"/>
        <color theme="1"/>
        <rFont val="华文楷体"/>
        <family val="3"/>
        <charset val="134"/>
      </rPr>
      <t>销售预算</t>
    </r>
    <phoneticPr fontId="8" type="noConversion"/>
  </si>
  <si>
    <r>
      <rPr>
        <sz val="12"/>
        <color theme="1"/>
        <rFont val="华文楷体"/>
        <family val="3"/>
        <charset val="134"/>
      </rPr>
      <t>实际营业利润</t>
    </r>
    <phoneticPr fontId="8" type="noConversion"/>
  </si>
  <si>
    <r>
      <rPr>
        <sz val="12"/>
        <rFont val="华文楷体"/>
        <family val="3"/>
        <charset val="134"/>
      </rPr>
      <t>市场份额差异</t>
    </r>
    <phoneticPr fontId="8" type="noConversion"/>
  </si>
  <si>
    <r>
      <rPr>
        <sz val="12"/>
        <rFont val="华文楷体"/>
        <family val="3"/>
        <charset val="134"/>
      </rPr>
      <t>销售价格差异</t>
    </r>
    <phoneticPr fontId="8" type="noConversion"/>
  </si>
  <si>
    <r>
      <rPr>
        <sz val="12"/>
        <rFont val="华文楷体"/>
        <family val="3"/>
        <charset val="134"/>
      </rPr>
      <t>实际收入</t>
    </r>
    <phoneticPr fontId="8" type="noConversion"/>
  </si>
  <si>
    <r>
      <rPr>
        <b/>
        <u/>
        <sz val="12"/>
        <rFont val="华文楷体"/>
        <family val="3"/>
        <charset val="134"/>
      </rPr>
      <t>直接材料差异走势图</t>
    </r>
    <phoneticPr fontId="8" type="noConversion"/>
  </si>
  <si>
    <r>
      <rPr>
        <sz val="12"/>
        <color theme="1"/>
        <rFont val="华文楷体"/>
        <family val="3"/>
        <charset val="134"/>
      </rPr>
      <t>产出差异</t>
    </r>
    <phoneticPr fontId="8" type="noConversion"/>
  </si>
  <si>
    <r>
      <rPr>
        <b/>
        <u/>
        <sz val="12"/>
        <rFont val="华文楷体"/>
        <family val="3"/>
        <charset val="134"/>
      </rPr>
      <t>直接人工差异走势图</t>
    </r>
    <r>
      <rPr>
        <b/>
        <u/>
        <sz val="12"/>
        <rFont val="Times New Roman"/>
        <family val="1"/>
      </rPr>
      <t xml:space="preserve"> </t>
    </r>
    <phoneticPr fontId="8" type="noConversion"/>
  </si>
  <si>
    <r>
      <rPr>
        <sz val="12"/>
        <color theme="1"/>
        <rFont val="华文楷体"/>
        <family val="3"/>
        <charset val="134"/>
      </rPr>
      <t>直接人工总预算</t>
    </r>
    <phoneticPr fontId="8" type="noConversion"/>
  </si>
  <si>
    <r>
      <rPr>
        <sz val="12"/>
        <color theme="1"/>
        <rFont val="华文楷体"/>
        <family val="3"/>
        <charset val="134"/>
      </rPr>
      <t>组合差异</t>
    </r>
    <phoneticPr fontId="8" type="noConversion"/>
  </si>
  <si>
    <r>
      <rPr>
        <sz val="12"/>
        <color theme="1"/>
        <rFont val="华文楷体"/>
        <family val="3"/>
        <charset val="134"/>
      </rPr>
      <t>直接人工实际成本</t>
    </r>
    <phoneticPr fontId="8" type="noConversion"/>
  </si>
  <si>
    <r>
      <rPr>
        <sz val="12"/>
        <color theme="1"/>
        <rFont val="华文楷体"/>
        <family val="3"/>
        <charset val="134"/>
      </rPr>
      <t>公司客户数量</t>
    </r>
    <phoneticPr fontId="8" type="noConversion"/>
  </si>
  <si>
    <r>
      <rPr>
        <sz val="12"/>
        <color theme="1"/>
        <rFont val="华文楷体"/>
        <family val="3"/>
        <charset val="134"/>
      </rPr>
      <t>公司客户售价</t>
    </r>
    <phoneticPr fontId="8" type="noConversion"/>
  </si>
  <si>
    <r>
      <rPr>
        <sz val="12"/>
        <color theme="1"/>
        <rFont val="华文楷体"/>
        <family val="3"/>
        <charset val="134"/>
      </rPr>
      <t>个人客户售价</t>
    </r>
    <phoneticPr fontId="8" type="noConversion"/>
  </si>
  <si>
    <r>
      <rPr>
        <sz val="12"/>
        <color theme="1"/>
        <rFont val="华文楷体"/>
        <family val="3"/>
        <charset val="134"/>
      </rPr>
      <t>个人客户收入</t>
    </r>
    <phoneticPr fontId="8" type="noConversion"/>
  </si>
  <si>
    <r>
      <rPr>
        <sz val="12"/>
        <color theme="1"/>
        <rFont val="华文楷体"/>
        <family val="3"/>
        <charset val="134"/>
      </rPr>
      <t>直接材料</t>
    </r>
    <phoneticPr fontId="8" type="noConversion"/>
  </si>
  <si>
    <r>
      <rPr>
        <sz val="12"/>
        <color theme="1"/>
        <rFont val="华文楷体"/>
        <family val="3"/>
        <charset val="134"/>
      </rPr>
      <t>直接人工</t>
    </r>
    <phoneticPr fontId="8" type="noConversion"/>
  </si>
  <si>
    <r>
      <rPr>
        <u/>
        <sz val="12"/>
        <color theme="1"/>
        <rFont val="华文楷体"/>
        <family val="3"/>
        <charset val="134"/>
      </rPr>
      <t>第</t>
    </r>
    <r>
      <rPr>
        <u/>
        <sz val="12"/>
        <color theme="1"/>
        <rFont val="Times New Roman"/>
        <family val="1"/>
      </rPr>
      <t>1</t>
    </r>
    <r>
      <rPr>
        <u/>
        <sz val="12"/>
        <color theme="1"/>
        <rFont val="华文楷体"/>
        <family val="3"/>
        <charset val="134"/>
      </rPr>
      <t>周</t>
    </r>
    <phoneticPr fontId="8" type="noConversion"/>
  </si>
  <si>
    <r>
      <rPr>
        <u/>
        <sz val="12"/>
        <color theme="1"/>
        <rFont val="华文楷体"/>
        <family val="3"/>
        <charset val="134"/>
      </rPr>
      <t>第</t>
    </r>
    <r>
      <rPr>
        <u/>
        <sz val="12"/>
        <color theme="1"/>
        <rFont val="Times New Roman"/>
        <family val="1"/>
      </rPr>
      <t>2</t>
    </r>
    <r>
      <rPr>
        <u/>
        <sz val="12"/>
        <color theme="1"/>
        <rFont val="华文楷体"/>
        <family val="3"/>
        <charset val="134"/>
      </rPr>
      <t>周</t>
    </r>
    <phoneticPr fontId="8" type="noConversion"/>
  </si>
  <si>
    <r>
      <rPr>
        <u/>
        <sz val="12"/>
        <color theme="1"/>
        <rFont val="华文楷体"/>
        <family val="3"/>
        <charset val="134"/>
      </rPr>
      <t>第</t>
    </r>
    <r>
      <rPr>
        <u/>
        <sz val="12"/>
        <color theme="1"/>
        <rFont val="Times New Roman"/>
        <family val="1"/>
      </rPr>
      <t>3</t>
    </r>
    <r>
      <rPr>
        <u/>
        <sz val="12"/>
        <color theme="1"/>
        <rFont val="华文楷体"/>
        <family val="3"/>
        <charset val="134"/>
      </rPr>
      <t>周</t>
    </r>
    <phoneticPr fontId="8" type="noConversion"/>
  </si>
  <si>
    <r>
      <rPr>
        <u/>
        <sz val="12"/>
        <color theme="1"/>
        <rFont val="华文楷体"/>
        <family val="3"/>
        <charset val="134"/>
      </rPr>
      <t>第</t>
    </r>
    <r>
      <rPr>
        <u/>
        <sz val="12"/>
        <color theme="1"/>
        <rFont val="Times New Roman"/>
        <family val="1"/>
      </rPr>
      <t>4</t>
    </r>
    <r>
      <rPr>
        <u/>
        <sz val="12"/>
        <color theme="1"/>
        <rFont val="华文楷体"/>
        <family val="3"/>
        <charset val="134"/>
      </rPr>
      <t>周</t>
    </r>
    <phoneticPr fontId="8" type="noConversion"/>
  </si>
  <si>
    <r>
      <rPr>
        <u/>
        <sz val="12"/>
        <color theme="1"/>
        <rFont val="华文楷体"/>
        <family val="3"/>
        <charset val="134"/>
      </rPr>
      <t>第</t>
    </r>
    <r>
      <rPr>
        <u/>
        <sz val="12"/>
        <color theme="1"/>
        <rFont val="Times New Roman"/>
        <family val="1"/>
      </rPr>
      <t>2</t>
    </r>
    <r>
      <rPr>
        <u/>
        <sz val="12"/>
        <color theme="1"/>
        <rFont val="华文楷体"/>
        <family val="3"/>
        <charset val="134"/>
      </rPr>
      <t>周</t>
    </r>
    <phoneticPr fontId="8" type="noConversion"/>
  </si>
  <si>
    <t>实际结果</t>
    <phoneticPr fontId="8" type="noConversion"/>
  </si>
  <si>
    <t>弹性差异</t>
    <phoneticPr fontId="8" type="noConversion"/>
  </si>
  <si>
    <t>弹性预算</t>
    <phoneticPr fontId="8" type="noConversion"/>
  </si>
  <si>
    <t>销售量差异</t>
  </si>
  <si>
    <t>销售量差异</t>
    <phoneticPr fontId="8" type="noConversion"/>
  </si>
  <si>
    <t>总预算</t>
    <phoneticPr fontId="8" type="noConversion"/>
  </si>
  <si>
    <t>1级差异</t>
    <phoneticPr fontId="8" type="noConversion"/>
  </si>
  <si>
    <t>2级差异</t>
    <phoneticPr fontId="8" type="noConversion"/>
  </si>
  <si>
    <r>
      <rPr>
        <sz val="12"/>
        <color rgb="FF000000"/>
        <rFont val="华文楷体"/>
        <family val="3"/>
        <charset val="134"/>
      </rPr>
      <t>数量（套数）</t>
    </r>
    <phoneticPr fontId="8" type="noConversion"/>
  </si>
  <si>
    <r>
      <rPr>
        <sz val="12"/>
        <color rgb="FF000000"/>
        <rFont val="华文楷体"/>
        <family val="3"/>
        <charset val="134"/>
      </rPr>
      <t>收入</t>
    </r>
    <phoneticPr fontId="8" type="noConversion"/>
  </si>
  <si>
    <r>
      <t>-</t>
    </r>
    <r>
      <rPr>
        <sz val="12"/>
        <color rgb="FF000000"/>
        <rFont val="华文楷体"/>
        <family val="3"/>
        <charset val="134"/>
      </rPr>
      <t>变动成本</t>
    </r>
    <phoneticPr fontId="8" type="noConversion"/>
  </si>
  <si>
    <r>
      <t>+</t>
    </r>
    <r>
      <rPr>
        <sz val="12"/>
        <color rgb="FF000000"/>
        <rFont val="华文楷体"/>
        <family val="3"/>
        <charset val="134"/>
      </rPr>
      <t>表示有利差异（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华文楷体"/>
        <family val="3"/>
        <charset val="134"/>
      </rPr>
      <t xml:space="preserve">），
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华文楷体"/>
        <family val="3"/>
        <charset val="134"/>
      </rPr>
      <t>表示不利差异（</t>
    </r>
    <r>
      <rPr>
        <sz val="12"/>
        <color rgb="FF000000"/>
        <rFont val="Times New Roman"/>
        <family val="1"/>
      </rPr>
      <t>U</t>
    </r>
    <r>
      <rPr>
        <sz val="12"/>
        <color rgb="FF000000"/>
        <rFont val="华文楷体"/>
        <family val="3"/>
        <charset val="134"/>
      </rPr>
      <t>）</t>
    </r>
    <phoneticPr fontId="8" type="noConversion"/>
  </si>
  <si>
    <r>
      <t>-</t>
    </r>
    <r>
      <rPr>
        <sz val="12"/>
        <color rgb="FF000000"/>
        <rFont val="华文楷体"/>
        <family val="3"/>
        <charset val="134"/>
      </rPr>
      <t>固定成本</t>
    </r>
    <phoneticPr fontId="8" type="noConversion"/>
  </si>
  <si>
    <r>
      <t>=</t>
    </r>
    <r>
      <rPr>
        <sz val="12"/>
        <color rgb="FF000000"/>
        <rFont val="华文楷体"/>
        <family val="3"/>
        <charset val="134"/>
      </rPr>
      <t>营业利润</t>
    </r>
    <phoneticPr fontId="8" type="noConversion"/>
  </si>
  <si>
    <r>
      <t>=</t>
    </r>
    <r>
      <rPr>
        <sz val="12"/>
        <color rgb="FF000000"/>
        <rFont val="华文楷体"/>
        <family val="3"/>
        <charset val="134"/>
      </rPr>
      <t>边际贡献</t>
    </r>
    <phoneticPr fontId="8" type="noConversion"/>
  </si>
  <si>
    <r>
      <t>1</t>
    </r>
    <r>
      <rPr>
        <sz val="12"/>
        <color rgb="FF000000"/>
        <rFont val="华文楷体"/>
        <family val="3"/>
        <charset val="134"/>
      </rPr>
      <t>级差异</t>
    </r>
    <phoneticPr fontId="8" type="noConversion"/>
  </si>
  <si>
    <r>
      <t>2</t>
    </r>
    <r>
      <rPr>
        <sz val="12"/>
        <color rgb="FF000000"/>
        <rFont val="华文楷体"/>
        <family val="3"/>
        <charset val="134"/>
      </rPr>
      <t>级差异</t>
    </r>
    <phoneticPr fontId="8" type="noConversion"/>
  </si>
  <si>
    <t>总体差异</t>
    <phoneticPr fontId="8" type="noConversion"/>
  </si>
  <si>
    <t>销售量差异</t>
    <phoneticPr fontId="8" type="noConversion"/>
  </si>
  <si>
    <t>实际结果</t>
    <phoneticPr fontId="8" type="noConversion"/>
  </si>
  <si>
    <t>销售组合弹性预算</t>
    <phoneticPr fontId="8" type="noConversion"/>
  </si>
  <si>
    <t>市场份额弹性预算</t>
    <phoneticPr fontId="8" type="noConversion"/>
  </si>
  <si>
    <t>市场规模弹性预算</t>
    <phoneticPr fontId="8" type="noConversion"/>
  </si>
  <si>
    <t>总预算</t>
    <phoneticPr fontId="8" type="noConversion"/>
  </si>
  <si>
    <t>企业客户销售额</t>
    <phoneticPr fontId="8" type="noConversion"/>
  </si>
  <si>
    <t>收入总额</t>
    <phoneticPr fontId="8" type="noConversion"/>
  </si>
  <si>
    <t>市场规模</t>
    <phoneticPr fontId="8" type="noConversion"/>
  </si>
  <si>
    <t>x市场份额</t>
    <phoneticPr fontId="8" type="noConversion"/>
  </si>
  <si>
    <t>=总销售量</t>
    <phoneticPr fontId="8" type="noConversion"/>
  </si>
  <si>
    <t>x销售组合分布</t>
    <phoneticPr fontId="8" type="noConversion"/>
  </si>
  <si>
    <t>=分部销售数量</t>
    <phoneticPr fontId="8" type="noConversion"/>
  </si>
  <si>
    <t>x销售价格</t>
    <phoneticPr fontId="8" type="noConversion"/>
  </si>
  <si>
    <t>=分部销售收入</t>
    <phoneticPr fontId="8" type="noConversion"/>
  </si>
  <si>
    <t>x市场份额</t>
    <phoneticPr fontId="8" type="noConversion"/>
  </si>
  <si>
    <t>=总销售量</t>
    <phoneticPr fontId="8" type="noConversion"/>
  </si>
  <si>
    <t>x销售组合分布</t>
    <phoneticPr fontId="8" type="noConversion"/>
  </si>
  <si>
    <t>=分部销售数量</t>
    <phoneticPr fontId="8" type="noConversion"/>
  </si>
  <si>
    <t>x销售价格</t>
    <phoneticPr fontId="8" type="noConversion"/>
  </si>
  <si>
    <t>=分部销售收入</t>
    <phoneticPr fontId="8" type="noConversion"/>
  </si>
  <si>
    <t>3级差异</t>
    <phoneticPr fontId="8" type="noConversion"/>
  </si>
  <si>
    <t>4级差异</t>
    <phoneticPr fontId="8" type="noConversion"/>
  </si>
  <si>
    <t>个人客户销售额</t>
    <phoneticPr fontId="8" type="noConversion"/>
  </si>
  <si>
    <t>销售总额</t>
    <phoneticPr fontId="8" type="noConversion"/>
  </si>
  <si>
    <t>总体差异</t>
    <phoneticPr fontId="8" type="noConversion"/>
  </si>
  <si>
    <t>销售价格差异</t>
    <phoneticPr fontId="8" type="noConversion"/>
  </si>
  <si>
    <t>价格差异</t>
    <phoneticPr fontId="8" type="noConversion"/>
  </si>
  <si>
    <t>销售组合差异</t>
    <phoneticPr fontId="8" type="noConversion"/>
  </si>
  <si>
    <t>销售价格差异</t>
    <phoneticPr fontId="8" type="noConversion"/>
  </si>
  <si>
    <t>销售组合差异</t>
    <phoneticPr fontId="8" type="noConversion"/>
  </si>
  <si>
    <t>市场份额差异</t>
    <phoneticPr fontId="8" type="noConversion"/>
  </si>
  <si>
    <t>市场规模差异</t>
    <phoneticPr fontId="8" type="noConversion"/>
  </si>
  <si>
    <t>产出数量</t>
  </si>
  <si>
    <t>投入总成本</t>
    <phoneticPr fontId="8" type="noConversion"/>
  </si>
  <si>
    <t>投入组合弹性预算</t>
    <phoneticPr fontId="8" type="noConversion"/>
  </si>
  <si>
    <t>投入数量弹性预算</t>
    <phoneticPr fontId="8" type="noConversion"/>
  </si>
  <si>
    <t>弹性预算</t>
    <phoneticPr fontId="8" type="noConversion"/>
  </si>
  <si>
    <t>总预算</t>
    <phoneticPr fontId="8" type="noConversion"/>
  </si>
  <si>
    <t>直接材料</t>
    <phoneticPr fontId="8" type="noConversion"/>
  </si>
  <si>
    <r>
      <rPr>
        <sz val="12"/>
        <color rgb="FF000000"/>
        <rFont val="华文楷体"/>
        <family val="3"/>
        <charset val="134"/>
      </rPr>
      <t>总体差异</t>
    </r>
    <phoneticPr fontId="8" type="noConversion"/>
  </si>
  <si>
    <r>
      <rPr>
        <sz val="12"/>
        <color rgb="FF000000"/>
        <rFont val="华文楷体"/>
        <family val="3"/>
        <charset val="134"/>
      </rPr>
      <t>弹性差异</t>
    </r>
    <phoneticPr fontId="8" type="noConversion"/>
  </si>
  <si>
    <r>
      <rPr>
        <sz val="12"/>
        <color rgb="FF000000"/>
        <rFont val="华文楷体"/>
        <family val="3"/>
        <charset val="134"/>
      </rPr>
      <t>销售量差异</t>
    </r>
    <phoneticPr fontId="8" type="noConversion"/>
  </si>
  <si>
    <r>
      <rPr>
        <sz val="12"/>
        <color rgb="FF000000"/>
        <rFont val="华文楷体"/>
        <family val="3"/>
        <charset val="134"/>
      </rPr>
      <t>投入价格差异</t>
    </r>
    <phoneticPr fontId="8" type="noConversion"/>
  </si>
  <si>
    <r>
      <rPr>
        <sz val="12"/>
        <color rgb="FF000000"/>
        <rFont val="华文楷体"/>
        <family val="3"/>
        <charset val="134"/>
      </rPr>
      <t>效率差异</t>
    </r>
    <phoneticPr fontId="8" type="noConversion"/>
  </si>
  <si>
    <r>
      <rPr>
        <sz val="12"/>
        <color rgb="FF000000"/>
        <rFont val="华文楷体"/>
        <family val="3"/>
        <charset val="134"/>
      </rPr>
      <t>销售量差异</t>
    </r>
    <phoneticPr fontId="8" type="noConversion"/>
  </si>
  <si>
    <r>
      <rPr>
        <sz val="12"/>
        <color rgb="FF000000"/>
        <rFont val="华文楷体"/>
        <family val="3"/>
        <charset val="134"/>
      </rPr>
      <t>投入组合差异</t>
    </r>
    <phoneticPr fontId="8" type="noConversion"/>
  </si>
  <si>
    <r>
      <rPr>
        <sz val="12"/>
        <color rgb="FF000000"/>
        <rFont val="华文楷体"/>
        <family val="3"/>
        <charset val="134"/>
      </rPr>
      <t>投入产出差异</t>
    </r>
    <phoneticPr fontId="8" type="noConversion"/>
  </si>
  <si>
    <r>
      <rPr>
        <sz val="12"/>
        <color rgb="FF000000"/>
        <rFont val="华文楷体"/>
        <family val="3"/>
        <charset val="134"/>
      </rPr>
      <t>销售量差异</t>
    </r>
    <phoneticPr fontId="8" type="noConversion"/>
  </si>
  <si>
    <t>x使用率</t>
  </si>
  <si>
    <t>=总投入</t>
    <phoneticPr fontId="8" type="noConversion"/>
  </si>
  <si>
    <t>x PP投入组合</t>
  </si>
  <si>
    <t>= PP投入数量</t>
    <phoneticPr fontId="8" type="noConversion"/>
  </si>
  <si>
    <t>x PP采购价格</t>
  </si>
  <si>
    <t>= PP投入总成本</t>
    <phoneticPr fontId="8" type="noConversion"/>
  </si>
  <si>
    <t>x使用率</t>
    <phoneticPr fontId="8" type="noConversion"/>
  </si>
  <si>
    <t>=总投入</t>
    <phoneticPr fontId="8" type="noConversion"/>
  </si>
  <si>
    <t>x DD的投入组合</t>
  </si>
  <si>
    <t>= DD的投入数量</t>
    <phoneticPr fontId="8" type="noConversion"/>
  </si>
  <si>
    <t>x DD采购价格</t>
  </si>
  <si>
    <t>= DD投入总成本</t>
    <phoneticPr fontId="8" type="noConversion"/>
  </si>
  <si>
    <t>戴蒙德折扣轮胎公司（简称DD）</t>
    <phoneticPr fontId="8" type="noConversion"/>
  </si>
  <si>
    <t>普瑞斯优质轮胎公司（简称PP）</t>
    <phoneticPr fontId="8" type="noConversion"/>
  </si>
  <si>
    <t>产出量</t>
  </si>
  <si>
    <t>投入成本总额</t>
    <phoneticPr fontId="8" type="noConversion"/>
  </si>
  <si>
    <t>直接人工总额</t>
    <phoneticPr fontId="8" type="noConversion"/>
  </si>
  <si>
    <t>弹性差异</t>
    <phoneticPr fontId="8" type="noConversion"/>
  </si>
  <si>
    <t>=总投入</t>
    <phoneticPr fontId="8" type="noConversion"/>
  </si>
  <si>
    <t>x CI投入组合</t>
  </si>
  <si>
    <t>= CI投入数量</t>
    <phoneticPr fontId="8" type="noConversion"/>
  </si>
  <si>
    <t>x CI采购价格</t>
  </si>
  <si>
    <t>= CI投入成本</t>
    <phoneticPr fontId="8" type="noConversion"/>
  </si>
  <si>
    <t>x TA投入组合</t>
  </si>
  <si>
    <t>= TA投入数量</t>
    <phoneticPr fontId="8" type="noConversion"/>
  </si>
  <si>
    <t>x TA采购价格</t>
  </si>
  <si>
    <t>= TA投入成本</t>
    <phoneticPr fontId="8" type="noConversion"/>
  </si>
  <si>
    <t>认证安装工人（CI）的直接人工</t>
    <phoneticPr fontId="8" type="noConversion"/>
  </si>
  <si>
    <t>培训学徒（TA）的直接人工</t>
    <phoneticPr fontId="8" type="noConversion"/>
  </si>
  <si>
    <t>实际结果（变动间接费用控制）</t>
    <phoneticPr fontId="8" type="noConversion"/>
  </si>
  <si>
    <t>投入弹性预算</t>
    <phoneticPr fontId="8" type="noConversion"/>
  </si>
  <si>
    <t>弹性预算（变动间接费用控制）</t>
    <phoneticPr fontId="8" type="noConversion"/>
  </si>
  <si>
    <t>总体预算</t>
    <phoneticPr fontId="8" type="noConversion"/>
  </si>
  <si>
    <t>总体差异</t>
    <phoneticPr fontId="8" type="noConversion"/>
  </si>
  <si>
    <t>变动间接费用差异</t>
  </si>
  <si>
    <t>变动间接费用差异</t>
    <phoneticPr fontId="8" type="noConversion"/>
  </si>
  <si>
    <t>销售量差异</t>
    <phoneticPr fontId="8" type="noConversion"/>
  </si>
  <si>
    <t>支出差异</t>
    <phoneticPr fontId="8" type="noConversion"/>
  </si>
  <si>
    <t>效率差异</t>
    <phoneticPr fontId="8" type="noConversion"/>
  </si>
  <si>
    <t>x基础使用率</t>
  </si>
  <si>
    <t>=分配基础</t>
    <phoneticPr fontId="8" type="noConversion"/>
  </si>
  <si>
    <t>x分配率</t>
  </si>
  <si>
    <t>=成本总额</t>
    <phoneticPr fontId="8" type="noConversion"/>
  </si>
  <si>
    <t>总预算</t>
    <phoneticPr fontId="8" type="noConversion"/>
  </si>
  <si>
    <t>分摊的固定间接费用</t>
    <phoneticPr fontId="8" type="noConversion"/>
  </si>
  <si>
    <t>产出量</t>
    <phoneticPr fontId="8" type="noConversion"/>
  </si>
  <si>
    <t>x基础使用率</t>
    <phoneticPr fontId="8" type="noConversion"/>
  </si>
  <si>
    <t>x分配率</t>
    <phoneticPr fontId="8" type="noConversion"/>
  </si>
  <si>
    <t>=成本总额</t>
    <phoneticPr fontId="8" type="noConversion"/>
  </si>
  <si>
    <t>变动间接费用差异</t>
    <phoneticPr fontId="8" type="noConversion"/>
  </si>
  <si>
    <t>支出差异</t>
    <phoneticPr fontId="8" type="noConversion"/>
  </si>
  <si>
    <t>效率差异</t>
    <phoneticPr fontId="8" type="noConversion"/>
  </si>
  <si>
    <t>营业利润差异：</t>
  </si>
  <si>
    <t>营业利润数量差异</t>
  </si>
  <si>
    <t>生产数量差异</t>
  </si>
  <si>
    <t>市场份额差异（收入）</t>
  </si>
  <si>
    <t>市场规模差异（收入）</t>
  </si>
  <si>
    <t>直接材料销售量差异</t>
  </si>
  <si>
    <t>直接人工销售量差异</t>
  </si>
  <si>
    <t>变动间接费用销售量差异</t>
  </si>
  <si>
    <t>收入弹性差异</t>
  </si>
  <si>
    <t>销售价格差异（收入）</t>
  </si>
  <si>
    <t>销售组合差异（收入）</t>
  </si>
  <si>
    <t>变动成本弹性差异</t>
  </si>
  <si>
    <t>直接材料弹性差异</t>
  </si>
  <si>
    <t>直接材料投入价格差异</t>
  </si>
  <si>
    <t>直接材料投入组合差异</t>
  </si>
  <si>
    <t>直接材料产出差异</t>
  </si>
  <si>
    <t>直接人工弹性差异</t>
  </si>
  <si>
    <t>直接人工投入价格差异</t>
  </si>
  <si>
    <t>直接人工投入组合差异</t>
  </si>
  <si>
    <t>直接人工产出差异</t>
  </si>
  <si>
    <t>变动间接费用支出差异</t>
  </si>
  <si>
    <t>变动间接费用效率差异</t>
  </si>
  <si>
    <t>固定间接费用弹性差异</t>
  </si>
  <si>
    <t>总额：总体差异</t>
  </si>
  <si>
    <r>
      <t>+</t>
    </r>
    <r>
      <rPr>
        <b/>
        <sz val="12"/>
        <color rgb="FF000000"/>
        <rFont val="华文楷体"/>
        <family val="3"/>
        <charset val="134"/>
      </rPr>
      <t>表示有利差异（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华文楷体"/>
        <family val="3"/>
        <charset val="134"/>
      </rPr>
      <t>），</t>
    </r>
    <r>
      <rPr>
        <b/>
        <sz val="12"/>
        <color rgb="FF000000"/>
        <rFont val="Times New Roman"/>
        <family val="1"/>
      </rPr>
      <t>-</t>
    </r>
    <r>
      <rPr>
        <b/>
        <sz val="12"/>
        <color rgb="FF000000"/>
        <rFont val="华文楷体"/>
        <family val="3"/>
        <charset val="134"/>
      </rPr>
      <t>表示不利差异（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华文楷体"/>
        <family val="3"/>
        <charset val="134"/>
      </rPr>
      <t>）</t>
    </r>
  </si>
  <si>
    <r>
      <t>方法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华文楷体"/>
        <family val="3"/>
        <charset val="134"/>
      </rPr>
      <t>：</t>
    </r>
  </si>
  <si>
    <r>
      <t>方法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华文楷体"/>
        <family val="3"/>
        <charset val="134"/>
      </rPr>
      <t>：</t>
    </r>
  </si>
  <si>
    <t>高水平</t>
    <phoneticPr fontId="8" type="noConversion"/>
  </si>
  <si>
    <t>中等水平</t>
    <phoneticPr fontId="8" type="noConversion"/>
  </si>
  <si>
    <t>低水平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</si>
</sst>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&quot;$&quot;#,##0.00"/>
    <numFmt numFmtId="177" formatCode="0.000"/>
    <numFmt numFmtId="178" formatCode="&quot;$&quot;#,##0.00_);[Red]\(&quot;$&quot;#,##0.00\)"/>
    <numFmt numFmtId="179" formatCode="_(* #,##0_);_(* \(#,##0\);_(* &quot;-&quot;??_);_(@_)"/>
    <numFmt numFmtId="180" formatCode="&quot;$&quot;#,##0"/>
    <numFmt numFmtId="181" formatCode="_(* #,##0.000_);_(* \(#,##0.000\);_(* &quot;-&quot;??_);_(@_)"/>
    <numFmt numFmtId="182" formatCode="_(&quot;$&quot;* #,##0.00_);_(&quot;$&quot;* \(#,##0.00\);_(&quot;$&quot;* &quot;-&quot;??_);_(@_)"/>
    <numFmt numFmtId="183" formatCode="0.000%"/>
    <numFmt numFmtId="184" formatCode="_(* #,##0.00_);_(* \(#,##0.00\);_(* &quot;-&quot;??_);_(@_)"/>
    <numFmt numFmtId="185" formatCode="#,##0.000"/>
    <numFmt numFmtId="186" formatCode="&quot;$&quot;#,##0_);[Red]\(&quot;$&quot;#,##0\)"/>
    <numFmt numFmtId="187" formatCode="0.0%"/>
    <numFmt numFmtId="188" formatCode="0.0"/>
  </numFmts>
  <fonts count="28" x14ac:knownFonts="1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华文楷体"/>
      <family val="3"/>
      <charset val="134"/>
    </font>
    <font>
      <b/>
      <u/>
      <sz val="12"/>
      <color rgb="FF000000"/>
      <name val="华文楷体"/>
      <family val="3"/>
      <charset val="134"/>
    </font>
    <font>
      <b/>
      <u/>
      <sz val="12"/>
      <color theme="1"/>
      <name val="华文楷体"/>
      <family val="3"/>
      <charset val="134"/>
    </font>
    <font>
      <b/>
      <sz val="12"/>
      <color theme="1"/>
      <name val="华文楷体"/>
      <family val="3"/>
      <charset val="134"/>
    </font>
    <font>
      <sz val="12"/>
      <color rgb="FF000000"/>
      <name val="华文楷体"/>
      <family val="3"/>
      <charset val="134"/>
    </font>
    <font>
      <b/>
      <sz val="12"/>
      <color rgb="FF000000"/>
      <name val="华文楷体"/>
      <family val="3"/>
      <charset val="134"/>
    </font>
    <font>
      <sz val="12"/>
      <name val="华文楷体"/>
      <family val="3"/>
      <charset val="134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rgb="FF231F20"/>
      <name val="Times New Roman"/>
      <family val="1"/>
    </font>
    <font>
      <sz val="12"/>
      <color rgb="FF231F20"/>
      <name val="华文楷体"/>
      <family val="3"/>
      <charset val="134"/>
    </font>
    <font>
      <b/>
      <u/>
      <sz val="12"/>
      <color rgb="FF231F20"/>
      <name val="Times New Roman"/>
      <family val="1"/>
    </font>
    <font>
      <b/>
      <u/>
      <sz val="12"/>
      <color rgb="FF231F20"/>
      <name val="华文楷体"/>
      <family val="3"/>
      <charset val="134"/>
    </font>
    <font>
      <b/>
      <u/>
      <sz val="12"/>
      <name val="华文楷体"/>
      <family val="3"/>
      <charset val="134"/>
    </font>
    <font>
      <b/>
      <u/>
      <sz val="12"/>
      <name val="Times New Roman"/>
      <family val="1"/>
    </font>
    <font>
      <sz val="12"/>
      <color theme="4"/>
      <name val="华文楷体"/>
      <family val="3"/>
      <charset val="134"/>
    </font>
    <font>
      <u/>
      <sz val="12"/>
      <color theme="1"/>
      <name val="华文楷体"/>
      <family val="3"/>
      <charset val="134"/>
    </font>
    <font>
      <u/>
      <sz val="12"/>
      <color theme="1"/>
      <name val="Times New Roman"/>
      <family val="1"/>
    </font>
    <font>
      <sz val="12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82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2">
    <xf numFmtId="0" fontId="0" fillId="0" borderId="0" xfId="0"/>
    <xf numFmtId="180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/>
    <xf numFmtId="9" fontId="2" fillId="0" borderId="0" xfId="3" applyFont="1"/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80" fontId="4" fillId="2" borderId="5" xfId="0" applyNumberFormat="1" applyFont="1" applyFill="1" applyBorder="1" applyAlignment="1">
      <alignment horizontal="center" vertical="center" wrapText="1"/>
    </xf>
    <xf numFmtId="180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5" xfId="0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0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 wrapText="1"/>
    </xf>
    <xf numFmtId="186" fontId="4" fillId="3" borderId="5" xfId="0" applyNumberFormat="1" applyFont="1" applyFill="1" applyBorder="1" applyAlignment="1">
      <alignment horizontal="center" vertical="center" wrapText="1"/>
    </xf>
    <xf numFmtId="185" fontId="4" fillId="3" borderId="5" xfId="0" applyNumberFormat="1" applyFont="1" applyFill="1" applyBorder="1" applyAlignment="1">
      <alignment horizontal="center" vertical="center" wrapText="1"/>
    </xf>
    <xf numFmtId="184" fontId="0" fillId="0" borderId="0" xfId="2" applyFont="1"/>
    <xf numFmtId="0" fontId="0" fillId="0" borderId="0" xfId="0" applyFill="1"/>
    <xf numFmtId="9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80" fontId="4" fillId="3" borderId="5" xfId="0" applyNumberFormat="1" applyFont="1" applyFill="1" applyBorder="1" applyAlignment="1">
      <alignment horizontal="center" vertical="center"/>
    </xf>
    <xf numFmtId="180" fontId="0" fillId="0" borderId="5" xfId="0" applyNumberFormat="1" applyBorder="1" applyAlignment="1">
      <alignment vertical="center"/>
    </xf>
    <xf numFmtId="186" fontId="4" fillId="2" borderId="5" xfId="0" applyNumberFormat="1" applyFont="1" applyFill="1" applyBorder="1" applyAlignment="1">
      <alignment horizontal="center" vertical="center" wrapText="1"/>
    </xf>
    <xf numFmtId="187" fontId="4" fillId="3" borderId="5" xfId="3" applyNumberFormat="1" applyFont="1" applyFill="1" applyBorder="1" applyAlignment="1">
      <alignment horizontal="center" vertical="center" wrapText="1"/>
    </xf>
    <xf numFmtId="187" fontId="4" fillId="3" borderId="5" xfId="0" applyNumberFormat="1" applyFont="1" applyFill="1" applyBorder="1" applyAlignment="1">
      <alignment horizontal="center" vertical="center" wrapText="1"/>
    </xf>
    <xf numFmtId="180" fontId="0" fillId="0" borderId="0" xfId="2" applyNumberFormat="1" applyFont="1"/>
    <xf numFmtId="176" fontId="0" fillId="0" borderId="0" xfId="0" applyNumberFormat="1"/>
    <xf numFmtId="187" fontId="4" fillId="2" borderId="5" xfId="3" applyNumberFormat="1" applyFont="1" applyFill="1" applyBorder="1" applyAlignment="1">
      <alignment horizontal="center" vertical="center" wrapText="1"/>
    </xf>
    <xf numFmtId="187" fontId="4" fillId="2" borderId="5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9" fontId="1" fillId="0" borderId="0" xfId="3" applyFont="1"/>
    <xf numFmtId="9" fontId="1" fillId="0" borderId="0" xfId="3" applyFont="1" applyFill="1"/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86" fontId="4" fillId="0" borderId="18" xfId="0" applyNumberFormat="1" applyFont="1" applyBorder="1" applyAlignment="1">
      <alignment horizontal="right" vertical="center"/>
    </xf>
    <xf numFmtId="186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9" fontId="1" fillId="0" borderId="0" xfId="3" applyFont="1" applyFill="1" applyBorder="1"/>
    <xf numFmtId="0" fontId="6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186" fontId="4" fillId="0" borderId="21" xfId="0" applyNumberFormat="1" applyFont="1" applyFill="1" applyBorder="1" applyAlignment="1">
      <alignment horizontal="right" vertical="center"/>
    </xf>
    <xf numFmtId="0" fontId="1" fillId="0" borderId="21" xfId="0" applyFont="1" applyFill="1" applyBorder="1"/>
    <xf numFmtId="0" fontId="4" fillId="0" borderId="21" xfId="0" applyFont="1" applyFill="1" applyBorder="1" applyAlignment="1">
      <alignment vertical="center"/>
    </xf>
    <xf numFmtId="188" fontId="1" fillId="0" borderId="21" xfId="0" applyNumberFormat="1" applyFont="1" applyFill="1" applyBorder="1"/>
    <xf numFmtId="178" fontId="4" fillId="0" borderId="18" xfId="0" applyNumberFormat="1" applyFont="1" applyFill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1" fillId="0" borderId="0" xfId="0" applyFont="1" applyBorder="1"/>
    <xf numFmtId="0" fontId="6" fillId="0" borderId="18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4" fillId="4" borderId="18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87" fontId="4" fillId="4" borderId="18" xfId="3" applyNumberFormat="1" applyFont="1" applyFill="1" applyBorder="1" applyAlignment="1">
      <alignment horizontal="right" vertical="center"/>
    </xf>
    <xf numFmtId="187" fontId="4" fillId="0" borderId="18" xfId="3" applyNumberFormat="1" applyFont="1" applyFill="1" applyBorder="1" applyAlignment="1">
      <alignment horizontal="right" vertical="center"/>
    </xf>
    <xf numFmtId="187" fontId="4" fillId="0" borderId="22" xfId="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indent="2"/>
    </xf>
    <xf numFmtId="182" fontId="1" fillId="0" borderId="0" xfId="1" applyFont="1"/>
    <xf numFmtId="182" fontId="1" fillId="0" borderId="0" xfId="1" applyFont="1" applyFill="1"/>
    <xf numFmtId="182" fontId="1" fillId="0" borderId="0" xfId="1" applyFont="1" applyFill="1" applyBorder="1"/>
    <xf numFmtId="182" fontId="1" fillId="4" borderId="18" xfId="1" applyFont="1" applyFill="1" applyBorder="1"/>
    <xf numFmtId="182" fontId="1" fillId="0" borderId="18" xfId="1" applyFont="1" applyFill="1" applyBorder="1"/>
    <xf numFmtId="182" fontId="1" fillId="0" borderId="22" xfId="1" applyFont="1" applyFill="1" applyBorder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86" fontId="4" fillId="0" borderId="22" xfId="0" applyNumberFormat="1" applyFont="1" applyFill="1" applyBorder="1" applyAlignment="1">
      <alignment horizontal="right" vertical="center"/>
    </xf>
    <xf numFmtId="187" fontId="1" fillId="4" borderId="18" xfId="3" applyNumberFormat="1" applyFont="1" applyFill="1" applyBorder="1"/>
    <xf numFmtId="187" fontId="1" fillId="0" borderId="18" xfId="3" applyNumberFormat="1" applyFont="1" applyFill="1" applyBorder="1"/>
    <xf numFmtId="187" fontId="1" fillId="0" borderId="22" xfId="3" applyNumberFormat="1" applyFont="1" applyFill="1" applyBorder="1"/>
    <xf numFmtId="187" fontId="1" fillId="0" borderId="0" xfId="1" applyNumberFormat="1" applyFont="1"/>
    <xf numFmtId="187" fontId="1" fillId="0" borderId="0" xfId="1" applyNumberFormat="1" applyFont="1" applyFill="1"/>
    <xf numFmtId="187" fontId="1" fillId="0" borderId="0" xfId="1" applyNumberFormat="1" applyFont="1" applyFill="1" applyBorder="1"/>
    <xf numFmtId="179" fontId="1" fillId="0" borderId="18" xfId="2" applyNumberFormat="1" applyFont="1" applyFill="1" applyBorder="1"/>
    <xf numFmtId="179" fontId="1" fillId="0" borderId="22" xfId="2" applyNumberFormat="1" applyFont="1" applyFill="1" applyBorder="1"/>
    <xf numFmtId="179" fontId="1" fillId="0" borderId="0" xfId="2" applyNumberFormat="1" applyFont="1" applyFill="1" applyBorder="1"/>
    <xf numFmtId="183" fontId="1" fillId="4" borderId="18" xfId="3" applyNumberFormat="1" applyFont="1" applyFill="1" applyBorder="1"/>
    <xf numFmtId="183" fontId="1" fillId="0" borderId="18" xfId="3" applyNumberFormat="1" applyFont="1" applyFill="1" applyBorder="1"/>
    <xf numFmtId="183" fontId="1" fillId="0" borderId="22" xfId="3" applyNumberFormat="1" applyFont="1" applyFill="1" applyBorder="1"/>
    <xf numFmtId="181" fontId="1" fillId="0" borderId="18" xfId="2" applyNumberFormat="1" applyFont="1" applyFill="1" applyBorder="1"/>
    <xf numFmtId="181" fontId="1" fillId="0" borderId="22" xfId="2" applyNumberFormat="1" applyFont="1" applyFill="1" applyBorder="1"/>
    <xf numFmtId="181" fontId="1" fillId="0" borderId="0" xfId="2" applyNumberFormat="1" applyFont="1" applyFill="1" applyBorder="1"/>
    <xf numFmtId="0" fontId="1" fillId="0" borderId="22" xfId="0" applyFont="1" applyFill="1" applyBorder="1"/>
    <xf numFmtId="184" fontId="1" fillId="0" borderId="22" xfId="2" applyFont="1" applyFill="1" applyBorder="1"/>
    <xf numFmtId="184" fontId="1" fillId="0" borderId="0" xfId="2" applyFont="1" applyFill="1" applyBorder="1"/>
    <xf numFmtId="181" fontId="1" fillId="4" borderId="18" xfId="2" applyNumberFormat="1" applyFont="1" applyFill="1" applyBorder="1"/>
    <xf numFmtId="187" fontId="4" fillId="0" borderId="21" xfId="3" applyNumberFormat="1" applyFont="1" applyFill="1" applyBorder="1" applyAlignment="1">
      <alignment horizontal="right" vertical="center"/>
    </xf>
    <xf numFmtId="182" fontId="1" fillId="0" borderId="21" xfId="1" applyFont="1" applyFill="1" applyBorder="1"/>
    <xf numFmtId="187" fontId="1" fillId="0" borderId="21" xfId="3" applyNumberFormat="1" applyFont="1" applyFill="1" applyBorder="1"/>
    <xf numFmtId="184" fontId="1" fillId="0" borderId="21" xfId="2" applyFont="1" applyFill="1" applyBorder="1"/>
    <xf numFmtId="179" fontId="1" fillId="0" borderId="18" xfId="0" applyNumberFormat="1" applyFont="1" applyFill="1" applyBorder="1"/>
    <xf numFmtId="179" fontId="4" fillId="0" borderId="18" xfId="0" applyNumberFormat="1" applyFont="1" applyFill="1" applyBorder="1" applyAlignment="1">
      <alignment horizontal="right" vertical="center"/>
    </xf>
    <xf numFmtId="9" fontId="1" fillId="0" borderId="21" xfId="3" applyFont="1" applyFill="1" applyBorder="1"/>
    <xf numFmtId="178" fontId="1" fillId="0" borderId="0" xfId="0" applyNumberFormat="1" applyFont="1"/>
    <xf numFmtId="182" fontId="1" fillId="0" borderId="18" xfId="1" applyNumberFormat="1" applyFont="1" applyFill="1" applyBorder="1"/>
    <xf numFmtId="0" fontId="4" fillId="0" borderId="22" xfId="0" applyFont="1" applyFill="1" applyBorder="1" applyAlignment="1">
      <alignment vertical="center"/>
    </xf>
    <xf numFmtId="1" fontId="1" fillId="0" borderId="18" xfId="0" applyNumberFormat="1" applyFont="1" applyBorder="1"/>
    <xf numFmtId="1" fontId="1" fillId="0" borderId="18" xfId="0" applyNumberFormat="1" applyFont="1" applyFill="1" applyBorder="1"/>
    <xf numFmtId="188" fontId="1" fillId="0" borderId="22" xfId="0" applyNumberFormat="1" applyFont="1" applyFill="1" applyBorder="1"/>
    <xf numFmtId="1" fontId="4" fillId="0" borderId="18" xfId="0" applyNumberFormat="1" applyFont="1" applyBorder="1" applyAlignment="1">
      <alignment horizontal="right" vertical="center"/>
    </xf>
    <xf numFmtId="1" fontId="4" fillId="0" borderId="18" xfId="0" applyNumberFormat="1" applyFont="1" applyFill="1" applyBorder="1" applyAlignment="1">
      <alignment horizontal="right" vertical="center"/>
    </xf>
    <xf numFmtId="186" fontId="4" fillId="4" borderId="1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2"/>
    </xf>
    <xf numFmtId="187" fontId="1" fillId="0" borderId="0" xfId="3" applyNumberFormat="1" applyFont="1" applyFill="1" applyBorder="1"/>
    <xf numFmtId="0" fontId="4" fillId="0" borderId="18" xfId="0" quotePrefix="1" applyFont="1" applyBorder="1" applyAlignment="1">
      <alignment vertical="center"/>
    </xf>
    <xf numFmtId="0" fontId="4" fillId="0" borderId="5" xfId="0" quotePrefix="1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/>
    <xf numFmtId="0" fontId="9" fillId="0" borderId="0" xfId="0" applyFont="1" applyAlignment="1">
      <alignment horizontal="left" indent="2"/>
    </xf>
    <xf numFmtId="0" fontId="1" fillId="4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16" fillId="0" borderId="0" xfId="0" applyFont="1" applyBorder="1"/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vertical="center"/>
    </xf>
    <xf numFmtId="0" fontId="17" fillId="0" borderId="0" xfId="0" applyFont="1" applyBorder="1"/>
    <xf numFmtId="0" fontId="18" fillId="0" borderId="12" xfId="0" applyFont="1" applyBorder="1" applyAlignment="1">
      <alignment horizontal="left" vertical="top" wrapText="1"/>
    </xf>
    <xf numFmtId="0" fontId="1" fillId="0" borderId="18" xfId="0" applyFont="1" applyBorder="1"/>
    <xf numFmtId="0" fontId="1" fillId="0" borderId="18" xfId="0" applyFont="1" applyBorder="1" applyAlignment="1">
      <alignment horizontal="left" indent="2"/>
    </xf>
    <xf numFmtId="0" fontId="20" fillId="0" borderId="18" xfId="0" applyFont="1" applyBorder="1" applyAlignment="1">
      <alignment horizontal="justify"/>
    </xf>
    <xf numFmtId="0" fontId="9" fillId="0" borderId="18" xfId="0" applyFont="1" applyBorder="1" applyAlignment="1">
      <alignment horizontal="left" indent="2"/>
    </xf>
    <xf numFmtId="0" fontId="20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8" fillId="0" borderId="18" xfId="0" applyFont="1" applyBorder="1" applyAlignment="1">
      <alignment horizontal="justify"/>
    </xf>
    <xf numFmtId="0" fontId="21" fillId="0" borderId="18" xfId="0" applyFont="1" applyBorder="1" applyAlignment="1">
      <alignment horizontal="left" vertical="top" wrapText="1"/>
    </xf>
    <xf numFmtId="0" fontId="16" fillId="0" borderId="0" xfId="0" applyFont="1"/>
    <xf numFmtId="0" fontId="1" fillId="0" borderId="0" xfId="0" applyFont="1" applyAlignment="1">
      <alignment horizontal="left" vertical="center" indent="4"/>
    </xf>
    <xf numFmtId="0" fontId="23" fillId="0" borderId="0" xfId="0" applyFont="1"/>
    <xf numFmtId="0" fontId="17" fillId="0" borderId="0" xfId="0" applyFont="1"/>
    <xf numFmtId="180" fontId="17" fillId="0" borderId="0" xfId="0" applyNumberFormat="1" applyFont="1"/>
    <xf numFmtId="180" fontId="1" fillId="0" borderId="0" xfId="0" applyNumberFormat="1" applyFont="1"/>
    <xf numFmtId="0" fontId="1" fillId="0" borderId="0" xfId="0" applyFont="1" applyAlignment="1"/>
    <xf numFmtId="180" fontId="24" fillId="0" borderId="0" xfId="0" applyNumberFormat="1" applyFont="1" applyAlignment="1">
      <alignment horizontal="center"/>
    </xf>
    <xf numFmtId="180" fontId="26" fillId="0" borderId="0" xfId="0" applyNumberFormat="1" applyFont="1" applyAlignment="1">
      <alignment horizontal="center"/>
    </xf>
    <xf numFmtId="179" fontId="1" fillId="0" borderId="0" xfId="2" applyNumberFormat="1" applyFont="1"/>
    <xf numFmtId="180" fontId="1" fillId="0" borderId="0" xfId="0" applyNumberFormat="1" applyFont="1" applyAlignment="1">
      <alignment horizontal="right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4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80" fontId="4" fillId="3" borderId="3" xfId="0" applyNumberFormat="1" applyFont="1" applyFill="1" applyBorder="1" applyAlignment="1">
      <alignment horizontal="center" vertical="center" wrapText="1"/>
    </xf>
    <xf numFmtId="180" fontId="4" fillId="3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80" fontId="4" fillId="3" borderId="10" xfId="0" applyNumberFormat="1" applyFont="1" applyFill="1" applyBorder="1" applyAlignment="1">
      <alignment horizontal="center" vertical="center" wrapText="1"/>
    </xf>
    <xf numFmtId="180" fontId="4" fillId="3" borderId="0" xfId="0" applyNumberFormat="1" applyFont="1" applyFill="1" applyBorder="1" applyAlignment="1">
      <alignment horizontal="center" vertical="center" wrapText="1"/>
    </xf>
    <xf numFmtId="180" fontId="4" fillId="3" borderId="14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86" fontId="4" fillId="3" borderId="1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187" fontId="4" fillId="3" borderId="3" xfId="3" applyNumberFormat="1" applyFont="1" applyFill="1" applyBorder="1" applyAlignment="1">
      <alignment horizontal="center" vertical="center" wrapText="1"/>
    </xf>
    <xf numFmtId="187" fontId="4" fillId="3" borderId="2" xfId="3" applyNumberFormat="1" applyFont="1" applyFill="1" applyBorder="1" applyAlignment="1">
      <alignment horizontal="center" vertical="center" wrapText="1"/>
    </xf>
    <xf numFmtId="187" fontId="4" fillId="3" borderId="3" xfId="0" applyNumberFormat="1" applyFont="1" applyFill="1" applyBorder="1" applyAlignment="1">
      <alignment horizontal="center" vertical="center" wrapText="1"/>
    </xf>
    <xf numFmtId="187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86" fontId="4" fillId="3" borderId="3" xfId="0" applyNumberFormat="1" applyFont="1" applyFill="1" applyBorder="1" applyAlignment="1">
      <alignment horizontal="center" vertical="center" wrapText="1"/>
    </xf>
    <xf numFmtId="186" fontId="4" fillId="3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85" fontId="4" fillId="3" borderId="3" xfId="0" applyNumberFormat="1" applyFont="1" applyFill="1" applyBorder="1" applyAlignment="1">
      <alignment horizontal="center" vertical="center" wrapText="1"/>
    </xf>
    <xf numFmtId="185" fontId="4" fillId="3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6" fontId="4" fillId="2" borderId="3" xfId="0" applyNumberFormat="1" applyFont="1" applyFill="1" applyBorder="1" applyAlignment="1">
      <alignment horizontal="center" vertical="center" wrapText="1"/>
    </xf>
    <xf numFmtId="186" fontId="4" fillId="2" borderId="2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4">
    <cellStyle name="百分比" xfId="3" builtinId="5"/>
    <cellStyle name="常规" xfId="0" builtinId="0"/>
    <cellStyle name="货币" xfId="1" builtinId="4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华文楷体" panose="02010600040101010101" pitchFamily="2" charset="-122"/>
                <a:ea typeface="华文楷体" panose="02010600040101010101" pitchFamily="2" charset="-122"/>
                <a:cs typeface="+mn-cs"/>
              </a:defRPr>
            </a:pPr>
            <a:r>
              <a:rPr lang="zh-CN" altLang="en-US">
                <a:latin typeface="华文楷体" panose="02010600040101010101" pitchFamily="2" charset="-122"/>
                <a:ea typeface="华文楷体" panose="02010600040101010101" pitchFamily="2" charset="-122"/>
              </a:rPr>
              <a:t>每周收入构成的堆积柱形图</a:t>
            </a:r>
            <a:endParaRPr lang="en-US">
              <a:latin typeface="华文楷体" panose="02010600040101010101" pitchFamily="2" charset="-122"/>
              <a:ea typeface="华文楷体" panose="02010600040101010101" pitchFamily="2" charset="-122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可视化!$B$118</c:f>
              <c:strCache>
                <c:ptCount val="1"/>
                <c:pt idx="0">
                  <c:v>公司客户数量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可视化!$C$117:$F$117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可视化!$C$118:$F$118</c:f>
              <c:numCache>
                <c:formatCode>_(* #,##0_);_(* \(#,##0\);_(* "-"??_);_(@_)</c:formatCode>
                <c:ptCount val="4"/>
                <c:pt idx="0">
                  <c:v>73.5</c:v>
                </c:pt>
                <c:pt idx="1">
                  <c:v>95.200000000000017</c:v>
                </c:pt>
                <c:pt idx="2">
                  <c:v>72.8</c:v>
                </c:pt>
                <c:pt idx="3">
                  <c:v>78.539999999999722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E9-445F-958B-45828CCD77F2}"/>
            </c:ext>
          </c:extLst>
        </c:ser>
        <c:ser>
          <c:idx val="3"/>
          <c:order val="2"/>
          <c:tx>
            <c:strRef>
              <c:f>可视化!$B$121</c:f>
              <c:strCache>
                <c:ptCount val="1"/>
                <c:pt idx="0">
                  <c:v>个人客户数量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可视化!$C$117:$F$117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可视化!$C$121:$F$121</c:f>
              <c:numCache>
                <c:formatCode>_(* #,##0_);_(* \(#,##0\);_(* "-"??_);_(@_)</c:formatCode>
                <c:ptCount val="4"/>
                <c:pt idx="0">
                  <c:v>136.5</c:v>
                </c:pt>
                <c:pt idx="1">
                  <c:v>142.80000000000001</c:v>
                </c:pt>
                <c:pt idx="2">
                  <c:v>109.2</c:v>
                </c:pt>
                <c:pt idx="3">
                  <c:v>91.459999999999681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E9-445F-958B-45828CCD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916384"/>
        <c:axId val="1457916928"/>
      </c:barChart>
      <c:lineChart>
        <c:grouping val="standard"/>
        <c:varyColors val="0"/>
        <c:ser>
          <c:idx val="1"/>
          <c:order val="1"/>
          <c:tx>
            <c:strRef>
              <c:f>可视化!$B$119</c:f>
              <c:strCache>
                <c:ptCount val="1"/>
                <c:pt idx="0">
                  <c:v>公司客户售价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可视化!$C$117:$F$117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可视化!$C$119:$F$119</c:f>
              <c:numCache>
                <c:formatCode>"$"#,##0</c:formatCode>
                <c:ptCount val="4"/>
                <c:pt idx="0">
                  <c:v>550</c:v>
                </c:pt>
                <c:pt idx="1">
                  <c:v>526.32352941176396</c:v>
                </c:pt>
                <c:pt idx="2">
                  <c:v>525</c:v>
                </c:pt>
                <c:pt idx="3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E9-445F-958B-45828CCD77F2}"/>
            </c:ext>
          </c:extLst>
        </c:ser>
        <c:ser>
          <c:idx val="4"/>
          <c:order val="3"/>
          <c:tx>
            <c:strRef>
              <c:f>可视化!$B$122</c:f>
              <c:strCache>
                <c:ptCount val="1"/>
                <c:pt idx="0">
                  <c:v>个人客户售价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可视化!$C$117:$F$117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可视化!$C$122:$F$122</c:f>
              <c:numCache>
                <c:formatCode>"$"#,##0</c:formatCode>
                <c:ptCount val="4"/>
                <c:pt idx="0">
                  <c:v>550</c:v>
                </c:pt>
                <c:pt idx="1">
                  <c:v>550</c:v>
                </c:pt>
                <c:pt idx="2">
                  <c:v>517.15824175824196</c:v>
                </c:pt>
                <c:pt idx="3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CE9-445F-958B-45828CCD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937600"/>
        <c:axId val="1457923456"/>
      </c:lineChart>
      <c:catAx>
        <c:axId val="14579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华文楷体" panose="02010600040101010101" pitchFamily="2" charset="-122"/>
                <a:ea typeface="华文楷体" panose="02010600040101010101" pitchFamily="2" charset="-122"/>
                <a:cs typeface="+mn-cs"/>
              </a:defRPr>
            </a:pPr>
            <a:endParaRPr lang="zh-CN"/>
          </a:p>
        </c:txPr>
        <c:crossAx val="1457916928"/>
        <c:crosses val="autoZero"/>
        <c:auto val="1"/>
        <c:lblAlgn val="ctr"/>
        <c:lblOffset val="100"/>
        <c:noMultiLvlLbl val="0"/>
      </c:catAx>
      <c:valAx>
        <c:axId val="14579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华文楷体" panose="02010600040101010101" pitchFamily="2" charset="-122"/>
                    <a:ea typeface="华文楷体" panose="02010600040101010101" pitchFamily="2" charset="-122"/>
                    <a:cs typeface="+mn-cs"/>
                  </a:defRPr>
                </a:pPr>
                <a:r>
                  <a:rPr lang="zh-CN" altLang="en-US">
                    <a:latin typeface="华文楷体" panose="02010600040101010101" pitchFamily="2" charset="-122"/>
                    <a:ea typeface="华文楷体" panose="02010600040101010101" pitchFamily="2" charset="-122"/>
                  </a:rPr>
                  <a:t>套数</a:t>
                </a:r>
                <a:endParaRPr lang="en-US">
                  <a:latin typeface="华文楷体" panose="02010600040101010101" pitchFamily="2" charset="-122"/>
                  <a:ea typeface="华文楷体" panose="02010600040101010101" pitchFamily="2" charset="-122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57916384"/>
        <c:crosses val="autoZero"/>
        <c:crossBetween val="between"/>
      </c:valAx>
      <c:catAx>
        <c:axId val="145793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923456"/>
        <c:crosses val="autoZero"/>
        <c:auto val="1"/>
        <c:lblAlgn val="ctr"/>
        <c:lblOffset val="100"/>
        <c:noMultiLvlLbl val="0"/>
      </c:catAx>
      <c:valAx>
        <c:axId val="1457923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华文楷体" panose="02010600040101010101" pitchFamily="2" charset="-122"/>
                    <a:ea typeface="华文楷体" panose="02010600040101010101" pitchFamily="2" charset="-122"/>
                    <a:cs typeface="+mn-cs"/>
                  </a:defRPr>
                </a:pPr>
                <a:r>
                  <a:rPr lang="zh-CN" altLang="en-US">
                    <a:latin typeface="华文楷体" panose="02010600040101010101" pitchFamily="2" charset="-122"/>
                    <a:ea typeface="华文楷体" panose="02010600040101010101" pitchFamily="2" charset="-122"/>
                  </a:rPr>
                  <a:t>销售价格</a:t>
                </a:r>
                <a:endParaRPr lang="en-US">
                  <a:latin typeface="华文楷体" panose="02010600040101010101" pitchFamily="2" charset="-122"/>
                  <a:ea typeface="华文楷体" panose="02010600040101010101" pitchFamily="2" charset="-122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5793760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华文楷体" panose="02010600040101010101" pitchFamily="2" charset="-122"/>
              <a:ea typeface="华文楷体" panose="0201060004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华文楷体" panose="02010600040101010101" pitchFamily="2" charset="-122"/>
                <a:ea typeface="华文楷体" panose="02010600040101010101" pitchFamily="2" charset="-122"/>
                <a:cs typeface="+mn-cs"/>
              </a:defRPr>
            </a:pPr>
            <a:r>
              <a:rPr lang="zh-CN" altLang="en-US">
                <a:latin typeface="华文楷体" panose="02010600040101010101" pitchFamily="2" charset="-122"/>
                <a:ea typeface="华文楷体" panose="02010600040101010101" pitchFamily="2" charset="-122"/>
              </a:rPr>
              <a:t>每周收入总额和成本构成的堆积柱形图</a:t>
            </a:r>
            <a:endParaRPr lang="en-US">
              <a:latin typeface="华文楷体" panose="02010600040101010101" pitchFamily="2" charset="-122"/>
              <a:ea typeface="华文楷体" panose="02010600040101010101" pitchFamily="2" charset="-122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可视化!$B$146</c:f>
              <c:strCache>
                <c:ptCount val="1"/>
                <c:pt idx="0">
                  <c:v>直接材料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可视化!$C$144:$F$144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可视化!$C$146:$F$146</c:f>
              <c:numCache>
                <c:formatCode>"$"#,##0</c:formatCode>
                <c:ptCount val="4"/>
                <c:pt idx="0">
                  <c:v>42418.32</c:v>
                </c:pt>
                <c:pt idx="1">
                  <c:v>47359.630080000024</c:v>
                </c:pt>
                <c:pt idx="2">
                  <c:v>31841.081999999995</c:v>
                </c:pt>
                <c:pt idx="3">
                  <c:v>29636.975499999899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2-4E84-9706-1630EFD3B32A}"/>
            </c:ext>
          </c:extLst>
        </c:ser>
        <c:ser>
          <c:idx val="2"/>
          <c:order val="2"/>
          <c:tx>
            <c:strRef>
              <c:f>可视化!$B$147</c:f>
              <c:strCache>
                <c:ptCount val="1"/>
                <c:pt idx="0">
                  <c:v>直接人工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可视化!$C$144:$F$144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可视化!$C$147:$F$147</c:f>
              <c:numCache>
                <c:formatCode>"$"#,##0</c:formatCode>
                <c:ptCount val="4"/>
                <c:pt idx="0">
                  <c:v>3945.9</c:v>
                </c:pt>
                <c:pt idx="1">
                  <c:v>5287.3462500000005</c:v>
                </c:pt>
                <c:pt idx="2">
                  <c:v>5032.8232499999976</c:v>
                </c:pt>
                <c:pt idx="3">
                  <c:v>4594.2584999999835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92-4E84-9706-1630EFD3B32A}"/>
            </c:ext>
          </c:extLst>
        </c:ser>
        <c:ser>
          <c:idx val="3"/>
          <c:order val="3"/>
          <c:tx>
            <c:strRef>
              <c:f>可视化!$B$148</c:f>
              <c:strCache>
                <c:ptCount val="1"/>
                <c:pt idx="0">
                  <c:v>变动间接费用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可视化!$C$144:$F$144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可视化!$C$148:$F$148</c:f>
              <c:numCache>
                <c:formatCode>"$"#,##0</c:formatCode>
                <c:ptCount val="4"/>
                <c:pt idx="0">
                  <c:v>10693.275808268525</c:v>
                </c:pt>
                <c:pt idx="1">
                  <c:v>10545.529881188198</c:v>
                </c:pt>
                <c:pt idx="2">
                  <c:v>7928.1095603836611</c:v>
                </c:pt>
                <c:pt idx="3">
                  <c:v>6921.89855617173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92-4E84-9706-1630EFD3B32A}"/>
            </c:ext>
          </c:extLst>
        </c:ser>
        <c:ser>
          <c:idx val="4"/>
          <c:order val="4"/>
          <c:tx>
            <c:strRef>
              <c:f>可视化!$B$149</c:f>
              <c:strCache>
                <c:ptCount val="1"/>
                <c:pt idx="0">
                  <c:v>固定间接费用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可视化!$C$144:$F$144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可视化!$C$149:$F$149</c:f>
              <c:numCache>
                <c:formatCode>"$"#,##0</c:formatCode>
                <c:ptCount val="4"/>
                <c:pt idx="0">
                  <c:v>27500</c:v>
                </c:pt>
                <c:pt idx="1">
                  <c:v>27000</c:v>
                </c:pt>
                <c:pt idx="2">
                  <c:v>25000</c:v>
                </c:pt>
                <c:pt idx="3">
                  <c:v>20500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92-4E84-9706-1630EFD3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933248"/>
        <c:axId val="1457918016"/>
      </c:barChart>
      <c:lineChart>
        <c:grouping val="standard"/>
        <c:varyColors val="0"/>
        <c:ser>
          <c:idx val="0"/>
          <c:order val="0"/>
          <c:tx>
            <c:strRef>
              <c:f>可视化!$B$145</c:f>
              <c:strCache>
                <c:ptCount val="1"/>
                <c:pt idx="0">
                  <c:v>收入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可视化!$C$144:$F$144</c:f>
              <c:strCache>
                <c:ptCount val="4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</c:strCache>
            </c:strRef>
          </c:cat>
          <c:val>
            <c:numRef>
              <c:f>可视化!$C$145:$F$145</c:f>
              <c:numCache>
                <c:formatCode>"$"#,##0</c:formatCode>
                <c:ptCount val="4"/>
                <c:pt idx="0">
                  <c:v>115500</c:v>
                </c:pt>
                <c:pt idx="1">
                  <c:v>128645.99999999994</c:v>
                </c:pt>
                <c:pt idx="2">
                  <c:v>94693.680000000022</c:v>
                </c:pt>
                <c:pt idx="3">
                  <c:v>84999.999999999709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92-4E84-9706-1630EFD3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933248"/>
        <c:axId val="1457918016"/>
      </c:lineChart>
      <c:catAx>
        <c:axId val="14579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华文楷体" panose="02010600040101010101" pitchFamily="2" charset="-122"/>
                <a:ea typeface="华文楷体" panose="02010600040101010101" pitchFamily="2" charset="-122"/>
                <a:cs typeface="+mn-cs"/>
              </a:defRPr>
            </a:pPr>
            <a:endParaRPr lang="zh-CN"/>
          </a:p>
        </c:txPr>
        <c:crossAx val="1457918016"/>
        <c:crosses val="autoZero"/>
        <c:auto val="1"/>
        <c:lblAlgn val="ctr"/>
        <c:lblOffset val="100"/>
        <c:noMultiLvlLbl val="0"/>
      </c:catAx>
      <c:valAx>
        <c:axId val="14579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5793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华文楷体" panose="02010600040101010101" pitchFamily="2" charset="-122"/>
              <a:ea typeface="华文楷体" panose="02010600040101010101" pitchFamily="2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0"/>
          <a:ext cx="0" cy="0"/>
        </a:xfrm>
      </xdr:spPr>
    </xdr:sp>
    <xdr:clientData/>
  </xdr:twoCellAnchor>
  <xdr:twoCellAnchor>
    <xdr:from>
      <xdr:col>1</xdr:col>
      <xdr:colOff>12698</xdr:colOff>
      <xdr:row>12</xdr:row>
      <xdr:rowOff>12698</xdr:rowOff>
    </xdr:from>
    <xdr:to>
      <xdr:col>7</xdr:col>
      <xdr:colOff>139698</xdr:colOff>
      <xdr:row>27</xdr:row>
      <xdr:rowOff>196848</xdr:rowOff>
    </xdr:to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TextEdit="1"/>
        </xdr:cNvSpPr>
      </xdr:nvSpPr>
      <xdr:spPr>
        <a:xfrm>
          <a:off x="854073" y="2393948"/>
          <a:ext cx="6905625" cy="3160713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xdr:txBody>
    </xdr:sp>
    <xdr:clientData/>
  </xdr:twoCellAnchor>
  <xdr:twoCellAnchor>
    <xdr:from>
      <xdr:col>1</xdr:col>
      <xdr:colOff>16932</xdr:colOff>
      <xdr:row>124</xdr:row>
      <xdr:rowOff>12698</xdr:rowOff>
    </xdr:from>
    <xdr:to>
      <xdr:col>7</xdr:col>
      <xdr:colOff>143932</xdr:colOff>
      <xdr:row>139</xdr:row>
      <xdr:rowOff>196848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825498</xdr:colOff>
      <xdr:row>150</xdr:row>
      <xdr:rowOff>4231</xdr:rowOff>
    </xdr:from>
    <xdr:to>
      <xdr:col>7</xdr:col>
      <xdr:colOff>126998</xdr:colOff>
      <xdr:row>165</xdr:row>
      <xdr:rowOff>188381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Chart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0" cy="0"/>
        </a:xfrm>
      </xdr:spPr>
    </xdr:sp>
    <xdr:clientData/>
  </xdr:twoCellAnchor>
  <xdr:twoCellAnchor>
    <xdr:from>
      <xdr:col>1</xdr:col>
      <xdr:colOff>21166</xdr:colOff>
      <xdr:row>40</xdr:row>
      <xdr:rowOff>9526</xdr:rowOff>
    </xdr:from>
    <xdr:to>
      <xdr:col>7</xdr:col>
      <xdr:colOff>148166</xdr:colOff>
      <xdr:row>55</xdr:row>
      <xdr:rowOff>193676</xdr:rowOff>
    </xdr:to>
    <xdr:sp macro="" textlink="">
      <xdr:nvSpPr>
        <xdr:cNvPr id="7" name="矩形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spLocks noTextEdit="1"/>
        </xdr:cNvSpPr>
      </xdr:nvSpPr>
      <xdr:spPr>
        <a:xfrm>
          <a:off x="859155" y="7381875"/>
          <a:ext cx="6896100" cy="318452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Chart 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0" y="0"/>
          <a:ext cx="0" cy="0"/>
        </a:xfrm>
      </xdr:spPr>
    </xdr:sp>
    <xdr:clientData/>
  </xdr:twoCellAnchor>
  <xdr:twoCellAnchor>
    <xdr:from>
      <xdr:col>1</xdr:col>
      <xdr:colOff>5292</xdr:colOff>
      <xdr:row>68</xdr:row>
      <xdr:rowOff>20109</xdr:rowOff>
    </xdr:from>
    <xdr:to>
      <xdr:col>7</xdr:col>
      <xdr:colOff>132292</xdr:colOff>
      <xdr:row>84</xdr:row>
      <xdr:rowOff>3176</xdr:rowOff>
    </xdr:to>
    <xdr:sp macro="" textlink="">
      <xdr:nvSpPr>
        <xdr:cNvPr id="9" name="矩形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spLocks noTextEdit="1"/>
        </xdr:cNvSpPr>
      </xdr:nvSpPr>
      <xdr:spPr>
        <a:xfrm>
          <a:off x="843280" y="12821285"/>
          <a:ext cx="6896100" cy="318389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Chart 6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/>
      </xdr:nvSpPr>
      <xdr:spPr>
        <a:xfrm>
          <a:off x="0" y="0"/>
          <a:ext cx="0" cy="0"/>
        </a:xfrm>
      </xdr:spPr>
    </xdr:sp>
    <xdr:clientData/>
  </xdr:twoCellAnchor>
  <xdr:twoCellAnchor>
    <xdr:from>
      <xdr:col>0</xdr:col>
      <xdr:colOff>820208</xdr:colOff>
      <xdr:row>95</xdr:row>
      <xdr:rowOff>200025</xdr:rowOff>
    </xdr:from>
    <xdr:to>
      <xdr:col>7</xdr:col>
      <xdr:colOff>121708</xdr:colOff>
      <xdr:row>111</xdr:row>
      <xdr:rowOff>183092</xdr:rowOff>
    </xdr:to>
    <xdr:sp macro="" textlink="">
      <xdr:nvSpPr>
        <xdr:cNvPr id="11" name="矩形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spLocks noTextEdit="1"/>
        </xdr:cNvSpPr>
      </xdr:nvSpPr>
      <xdr:spPr>
        <a:xfrm>
          <a:off x="819785" y="18211800"/>
          <a:ext cx="6908800" cy="318325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3"/>
  <sheetViews>
    <sheetView workbookViewId="0">
      <pane ySplit="3" topLeftCell="A4" activePane="bottomLeft" state="frozen"/>
      <selection pane="bottomLeft" activeCell="B7" sqref="B7"/>
    </sheetView>
  </sheetViews>
  <sheetFormatPr defaultColWidth="10.921875" defaultRowHeight="15.5" x14ac:dyDescent="0.35"/>
  <cols>
    <col min="1" max="1" width="12.61328125" style="45" customWidth="1"/>
    <col min="2" max="2" width="32.3828125" style="45" customWidth="1"/>
    <col min="3" max="6" width="13.07421875" style="45" customWidth="1"/>
    <col min="7" max="7" width="13.07421875" style="47" customWidth="1"/>
    <col min="8" max="8" width="3.07421875" style="48" customWidth="1"/>
    <col min="9" max="9" width="13.07421875" style="47" customWidth="1"/>
    <col min="10" max="10" width="3.07421875" style="48" customWidth="1"/>
    <col min="11" max="11" width="18.921875" style="71" customWidth="1"/>
    <col min="12" max="16384" width="10.921875" style="45"/>
  </cols>
  <sheetData>
    <row r="2" spans="1:11" ht="16.5" x14ac:dyDescent="0.4">
      <c r="B2" s="137" t="s">
        <v>4</v>
      </c>
      <c r="C2" s="72" t="s">
        <v>5</v>
      </c>
      <c r="D2" s="72" t="s">
        <v>6</v>
      </c>
      <c r="E2" s="72" t="s">
        <v>7</v>
      </c>
      <c r="F2" s="72" t="s">
        <v>8</v>
      </c>
      <c r="G2" s="138" t="s">
        <v>9</v>
      </c>
      <c r="H2" s="73"/>
      <c r="I2" s="138" t="s">
        <v>10</v>
      </c>
      <c r="J2" s="62"/>
      <c r="K2" s="139" t="s">
        <v>11</v>
      </c>
    </row>
    <row r="3" spans="1:11" x14ac:dyDescent="0.35">
      <c r="C3" s="49"/>
      <c r="D3" s="49"/>
      <c r="E3" s="49"/>
      <c r="F3" s="49"/>
      <c r="G3" s="50"/>
      <c r="H3" s="61"/>
      <c r="I3" s="50"/>
      <c r="J3" s="61"/>
    </row>
    <row r="4" spans="1:11" ht="16.5" x14ac:dyDescent="0.4">
      <c r="A4" s="74" t="s">
        <v>12</v>
      </c>
      <c r="B4" s="45" t="s">
        <v>13</v>
      </c>
      <c r="C4" s="75">
        <v>1400</v>
      </c>
      <c r="D4" s="75">
        <v>1400</v>
      </c>
      <c r="E4" s="75">
        <v>1400</v>
      </c>
      <c r="F4" s="75">
        <v>1400</v>
      </c>
      <c r="G4" s="53">
        <f>SUM(C4:F4)</f>
        <v>5600</v>
      </c>
      <c r="H4" s="76"/>
      <c r="I4" s="75">
        <v>5000</v>
      </c>
      <c r="J4" s="64"/>
      <c r="K4" s="71" t="s">
        <v>14</v>
      </c>
    </row>
    <row r="5" spans="1:11" ht="16.5" x14ac:dyDescent="0.4">
      <c r="A5" s="74"/>
      <c r="B5" s="45" t="s">
        <v>15</v>
      </c>
      <c r="C5" s="77">
        <v>0.15</v>
      </c>
      <c r="D5" s="77">
        <v>0.17</v>
      </c>
      <c r="E5" s="77">
        <v>0.13</v>
      </c>
      <c r="F5" s="77">
        <v>0.121428571428571</v>
      </c>
      <c r="G5" s="78">
        <f>G20/G4</f>
        <v>0.14285714285714277</v>
      </c>
      <c r="H5" s="79"/>
      <c r="I5" s="77">
        <v>0.2</v>
      </c>
      <c r="J5" s="113"/>
      <c r="K5" s="71" t="s">
        <v>16</v>
      </c>
    </row>
    <row r="6" spans="1:11" ht="16.5" x14ac:dyDescent="0.4">
      <c r="B6" s="45" t="s">
        <v>17</v>
      </c>
      <c r="C6" s="80"/>
      <c r="D6" s="80"/>
      <c r="E6" s="80"/>
      <c r="F6" s="80"/>
      <c r="G6" s="81"/>
      <c r="H6" s="81"/>
      <c r="I6" s="81"/>
      <c r="J6" s="81"/>
    </row>
    <row r="7" spans="1:11" ht="16.5" x14ac:dyDescent="0.4">
      <c r="B7" s="82" t="s">
        <v>18</v>
      </c>
      <c r="C7" s="77">
        <v>0.35</v>
      </c>
      <c r="D7" s="77">
        <v>0.4</v>
      </c>
      <c r="E7" s="77">
        <v>0.4</v>
      </c>
      <c r="F7" s="77">
        <v>0.46200000000000002</v>
      </c>
      <c r="G7" s="78">
        <f>G18/G20</f>
        <v>0.40004999999999996</v>
      </c>
      <c r="H7" s="79"/>
      <c r="I7" s="77">
        <v>0.5</v>
      </c>
      <c r="J7" s="113"/>
      <c r="K7" s="71" t="s">
        <v>19</v>
      </c>
    </row>
    <row r="8" spans="1:11" ht="16.5" x14ac:dyDescent="0.4">
      <c r="B8" s="136" t="s">
        <v>108</v>
      </c>
      <c r="C8" s="78">
        <f>1-C7</f>
        <v>0.65</v>
      </c>
      <c r="D8" s="78">
        <f>1-D7</f>
        <v>0.6</v>
      </c>
      <c r="E8" s="78">
        <f>1-E7</f>
        <v>0.6</v>
      </c>
      <c r="F8" s="78">
        <f>1-F7</f>
        <v>0.53800000000000003</v>
      </c>
      <c r="G8" s="78">
        <f>G19/G20</f>
        <v>0.59995000000000009</v>
      </c>
      <c r="H8" s="79"/>
      <c r="I8" s="78">
        <f>1-I7</f>
        <v>0.5</v>
      </c>
      <c r="J8" s="113"/>
    </row>
    <row r="9" spans="1:11" ht="16.5" x14ac:dyDescent="0.4">
      <c r="B9" s="45" t="s">
        <v>21</v>
      </c>
      <c r="C9" s="83"/>
      <c r="D9" s="83"/>
      <c r="E9" s="83"/>
      <c r="F9" s="83"/>
      <c r="G9" s="84"/>
      <c r="H9" s="85"/>
      <c r="I9" s="84"/>
      <c r="J9" s="85"/>
    </row>
    <row r="10" spans="1:11" ht="16.5" x14ac:dyDescent="0.4">
      <c r="B10" s="82" t="s">
        <v>22</v>
      </c>
      <c r="C10" s="86">
        <v>550</v>
      </c>
      <c r="D10" s="86">
        <v>526.32352941176396</v>
      </c>
      <c r="E10" s="86">
        <v>525</v>
      </c>
      <c r="F10" s="86">
        <v>500</v>
      </c>
      <c r="G10" s="87">
        <f>G22/G18</f>
        <v>524.99999999999977</v>
      </c>
      <c r="H10" s="88"/>
      <c r="I10" s="86">
        <v>500</v>
      </c>
      <c r="J10" s="114"/>
      <c r="K10" s="71" t="s">
        <v>23</v>
      </c>
    </row>
    <row r="11" spans="1:11" ht="16.5" x14ac:dyDescent="0.4">
      <c r="B11" s="82" t="s">
        <v>24</v>
      </c>
      <c r="C11" s="86">
        <v>550</v>
      </c>
      <c r="D11" s="86">
        <v>550</v>
      </c>
      <c r="E11" s="86">
        <v>517.15824175824196</v>
      </c>
      <c r="F11" s="86">
        <v>500</v>
      </c>
      <c r="G11" s="87">
        <f>G23/G19</f>
        <v>533.00000000000011</v>
      </c>
      <c r="H11" s="88"/>
      <c r="I11" s="86">
        <v>550</v>
      </c>
      <c r="J11" s="114"/>
      <c r="K11" s="71" t="s">
        <v>25</v>
      </c>
    </row>
    <row r="13" spans="1:11" ht="16.5" x14ac:dyDescent="0.4">
      <c r="A13" s="140" t="s">
        <v>26</v>
      </c>
      <c r="B13" s="89" t="s">
        <v>27</v>
      </c>
      <c r="C13" s="89"/>
      <c r="D13" s="89"/>
      <c r="E13" s="89"/>
      <c r="F13" s="89"/>
      <c r="G13" s="90"/>
      <c r="H13" s="91"/>
      <c r="I13" s="90"/>
      <c r="J13" s="91"/>
    </row>
    <row r="14" spans="1:11" x14ac:dyDescent="0.35">
      <c r="B14" s="5"/>
    </row>
    <row r="15" spans="1:11" ht="16.5" x14ac:dyDescent="0.35">
      <c r="B15" s="141" t="s">
        <v>28</v>
      </c>
      <c r="C15" s="72" t="s">
        <v>29</v>
      </c>
      <c r="D15" s="72" t="s">
        <v>30</v>
      </c>
      <c r="E15" s="72" t="s">
        <v>31</v>
      </c>
      <c r="F15" s="72" t="s">
        <v>32</v>
      </c>
      <c r="G15" s="138" t="s">
        <v>9</v>
      </c>
      <c r="H15" s="73"/>
      <c r="I15" s="138" t="s">
        <v>33</v>
      </c>
      <c r="J15" s="62"/>
    </row>
    <row r="16" spans="1:11" ht="16.5" x14ac:dyDescent="0.35">
      <c r="B16" s="59" t="s">
        <v>34</v>
      </c>
      <c r="C16" s="53">
        <f>C4</f>
        <v>1400</v>
      </c>
      <c r="D16" s="53">
        <f>D4</f>
        <v>1400</v>
      </c>
      <c r="E16" s="53">
        <f>E4</f>
        <v>1400</v>
      </c>
      <c r="F16" s="53">
        <f>F4</f>
        <v>1400</v>
      </c>
      <c r="G16" s="53">
        <f>SUM(C16:F16)</f>
        <v>5600</v>
      </c>
      <c r="H16" s="73"/>
      <c r="I16" s="53">
        <f>I4</f>
        <v>5000</v>
      </c>
      <c r="J16" s="62"/>
    </row>
    <row r="17" spans="1:11" ht="16.5" x14ac:dyDescent="0.4">
      <c r="B17" s="144" t="s">
        <v>35</v>
      </c>
      <c r="C17" s="54"/>
      <c r="D17" s="54"/>
      <c r="E17" s="54"/>
      <c r="F17" s="54"/>
      <c r="G17" s="55"/>
      <c r="H17" s="92"/>
      <c r="I17" s="53"/>
      <c r="J17" s="63"/>
    </row>
    <row r="18" spans="1:11" ht="16.5" x14ac:dyDescent="0.4">
      <c r="B18" s="145" t="s">
        <v>22</v>
      </c>
      <c r="C18" s="53">
        <f t="shared" ref="C18:F19" si="0">C$4*C$5*C7</f>
        <v>73.5</v>
      </c>
      <c r="D18" s="53">
        <f t="shared" si="0"/>
        <v>95.200000000000017</v>
      </c>
      <c r="E18" s="53">
        <f t="shared" si="0"/>
        <v>72.8</v>
      </c>
      <c r="F18" s="53">
        <f t="shared" si="0"/>
        <v>78.539999999999722</v>
      </c>
      <c r="G18" s="53">
        <f>SUM(C18:F18)</f>
        <v>320.03999999999974</v>
      </c>
      <c r="H18" s="76"/>
      <c r="I18" s="53">
        <f>I7*I4*I5</f>
        <v>500</v>
      </c>
      <c r="J18" s="64"/>
    </row>
    <row r="19" spans="1:11" ht="16.5" x14ac:dyDescent="0.4">
      <c r="B19" s="145" t="s">
        <v>20</v>
      </c>
      <c r="C19" s="53">
        <f t="shared" si="0"/>
        <v>136.5</v>
      </c>
      <c r="D19" s="53">
        <f t="shared" si="0"/>
        <v>142.80000000000001</v>
      </c>
      <c r="E19" s="53">
        <f t="shared" si="0"/>
        <v>109.2</v>
      </c>
      <c r="F19" s="53">
        <f t="shared" si="0"/>
        <v>91.459999999999681</v>
      </c>
      <c r="G19" s="53">
        <f>SUM(C19:F19)</f>
        <v>479.9599999999997</v>
      </c>
      <c r="H19" s="76"/>
      <c r="I19" s="53">
        <f>I8*I5*I4</f>
        <v>500</v>
      </c>
      <c r="J19" s="64"/>
    </row>
    <row r="20" spans="1:11" ht="16.5" x14ac:dyDescent="0.35">
      <c r="B20" s="59" t="s">
        <v>36</v>
      </c>
      <c r="C20" s="53">
        <f>SUM(C18:C19)</f>
        <v>210</v>
      </c>
      <c r="D20" s="53">
        <f>SUM(D18:D19)</f>
        <v>238.00000000000003</v>
      </c>
      <c r="E20" s="53">
        <f>SUM(E18:E19)</f>
        <v>182</v>
      </c>
      <c r="F20" s="53">
        <f>SUM(F18:F19)</f>
        <v>169.9999999999994</v>
      </c>
      <c r="G20" s="53">
        <f>SUM(C20:F20)</f>
        <v>799.99999999999943</v>
      </c>
      <c r="H20" s="76"/>
      <c r="I20" s="53">
        <f>I19+I18</f>
        <v>1000</v>
      </c>
      <c r="J20" s="64"/>
    </row>
    <row r="21" spans="1:11" ht="16.5" x14ac:dyDescent="0.35">
      <c r="B21" s="59" t="s">
        <v>37</v>
      </c>
      <c r="C21" s="54"/>
      <c r="D21" s="54"/>
      <c r="E21" s="54"/>
      <c r="F21" s="54"/>
      <c r="G21" s="55"/>
      <c r="H21" s="92"/>
      <c r="I21" s="55"/>
      <c r="J21" s="63"/>
    </row>
    <row r="22" spans="1:11" ht="16.5" x14ac:dyDescent="0.4">
      <c r="B22" s="145" t="s">
        <v>18</v>
      </c>
      <c r="C22" s="56">
        <f t="shared" ref="C22:F23" si="1">C18*C10</f>
        <v>40425</v>
      </c>
      <c r="D22" s="56">
        <f t="shared" si="1"/>
        <v>50105.999999999935</v>
      </c>
      <c r="E22" s="56">
        <f t="shared" si="1"/>
        <v>38220</v>
      </c>
      <c r="F22" s="56">
        <f t="shared" si="1"/>
        <v>39269.999999999862</v>
      </c>
      <c r="G22" s="57">
        <f>SUM(C22:F22)</f>
        <v>168020.9999999998</v>
      </c>
      <c r="H22" s="93"/>
      <c r="I22" s="57">
        <f>I18*I10</f>
        <v>250000</v>
      </c>
      <c r="J22" s="65"/>
    </row>
    <row r="23" spans="1:11" ht="16.5" x14ac:dyDescent="0.4">
      <c r="B23" s="145" t="s">
        <v>24</v>
      </c>
      <c r="C23" s="56">
        <f t="shared" si="1"/>
        <v>75075</v>
      </c>
      <c r="D23" s="56">
        <f t="shared" si="1"/>
        <v>78540</v>
      </c>
      <c r="E23" s="56">
        <f t="shared" si="1"/>
        <v>56473.680000000022</v>
      </c>
      <c r="F23" s="56">
        <f t="shared" si="1"/>
        <v>45729.99999999984</v>
      </c>
      <c r="G23" s="57">
        <f>SUM(C23:F23)</f>
        <v>255818.67999999988</v>
      </c>
      <c r="H23" s="93"/>
      <c r="I23" s="57">
        <f>I19*I11</f>
        <v>275000</v>
      </c>
      <c r="J23" s="65"/>
    </row>
    <row r="24" spans="1:11" ht="16.5" x14ac:dyDescent="0.35">
      <c r="B24" s="59" t="s">
        <v>38</v>
      </c>
      <c r="C24" s="56">
        <f>SUM(C22:C23)</f>
        <v>115500</v>
      </c>
      <c r="D24" s="56">
        <f>SUM(D22:D23)</f>
        <v>128645.99999999994</v>
      </c>
      <c r="E24" s="56">
        <f>SUM(E22:E23)</f>
        <v>94693.680000000022</v>
      </c>
      <c r="F24" s="56">
        <f>SUM(F22:F23)</f>
        <v>84999.999999999709</v>
      </c>
      <c r="G24" s="57">
        <f>SUM(C24:F24)</f>
        <v>423839.67999999964</v>
      </c>
      <c r="H24" s="93"/>
      <c r="I24" s="57">
        <f>I22+I23</f>
        <v>525000</v>
      </c>
      <c r="J24" s="65"/>
    </row>
    <row r="26" spans="1:11" ht="16.5" x14ac:dyDescent="0.4">
      <c r="A26" s="74" t="s">
        <v>39</v>
      </c>
      <c r="B26" s="45" t="s">
        <v>40</v>
      </c>
      <c r="C26" s="83"/>
      <c r="D26" s="83"/>
      <c r="E26" s="83"/>
      <c r="F26" s="83"/>
      <c r="G26" s="84"/>
      <c r="H26" s="85"/>
      <c r="I26" s="84"/>
      <c r="J26" s="85"/>
    </row>
    <row r="27" spans="1:11" ht="16.5" x14ac:dyDescent="0.4">
      <c r="B27" s="82" t="s">
        <v>110</v>
      </c>
      <c r="C27" s="94">
        <v>0.8</v>
      </c>
      <c r="D27" s="94">
        <v>0.63</v>
      </c>
      <c r="E27" s="94">
        <v>0.3</v>
      </c>
      <c r="F27" s="94">
        <v>0.29499999999999998</v>
      </c>
      <c r="G27" s="95">
        <f>G48/G50</f>
        <v>0.49950384851872404</v>
      </c>
      <c r="H27" s="96"/>
      <c r="I27" s="94">
        <v>0.8</v>
      </c>
      <c r="J27" s="115"/>
      <c r="K27" s="71" t="s">
        <v>41</v>
      </c>
    </row>
    <row r="28" spans="1:11" ht="16.5" x14ac:dyDescent="0.4">
      <c r="B28" s="136" t="s">
        <v>111</v>
      </c>
      <c r="C28" s="95">
        <f>1-C27</f>
        <v>0.19999999999999996</v>
      </c>
      <c r="D28" s="95">
        <f>1-D27</f>
        <v>0.37</v>
      </c>
      <c r="E28" s="95">
        <f>1-E27</f>
        <v>0.7</v>
      </c>
      <c r="F28" s="95">
        <f>1-F27</f>
        <v>0.70500000000000007</v>
      </c>
      <c r="G28" s="95">
        <f>G49/G50</f>
        <v>0.50049615148127602</v>
      </c>
      <c r="H28" s="96"/>
      <c r="I28" s="78">
        <f>1-I27</f>
        <v>0.19999999999999996</v>
      </c>
      <c r="J28" s="115"/>
    </row>
    <row r="29" spans="1:11" ht="16.5" x14ac:dyDescent="0.4">
      <c r="B29" s="45" t="s">
        <v>76</v>
      </c>
      <c r="C29" s="97"/>
      <c r="D29" s="97"/>
      <c r="E29" s="97"/>
      <c r="F29" s="97"/>
      <c r="G29" s="98"/>
      <c r="H29" s="99"/>
      <c r="I29" s="98"/>
      <c r="J29" s="99"/>
    </row>
    <row r="30" spans="1:11" ht="16.5" x14ac:dyDescent="0.4">
      <c r="B30" s="82" t="s">
        <v>112</v>
      </c>
      <c r="C30" s="100">
        <f t="shared" ref="C30:F31" si="2">C27*C$20*$I37</f>
        <v>672</v>
      </c>
      <c r="D30" s="100">
        <f t="shared" si="2"/>
        <v>599.7600000000001</v>
      </c>
      <c r="E30" s="100">
        <f t="shared" si="2"/>
        <v>218.4</v>
      </c>
      <c r="F30" s="100">
        <f t="shared" si="2"/>
        <v>200.59999999999928</v>
      </c>
      <c r="G30" s="100">
        <f>SUM(C30:F30)</f>
        <v>1690.7599999999995</v>
      </c>
      <c r="H30" s="101"/>
      <c r="I30" s="100">
        <f>I27*I$20*4</f>
        <v>3200</v>
      </c>
      <c r="J30" s="116"/>
    </row>
    <row r="31" spans="1:11" ht="16.5" x14ac:dyDescent="0.4">
      <c r="B31" s="136" t="s">
        <v>117</v>
      </c>
      <c r="C31" s="100">
        <f t="shared" si="2"/>
        <v>167.99999999999997</v>
      </c>
      <c r="D31" s="100">
        <f t="shared" si="2"/>
        <v>352.24000000000007</v>
      </c>
      <c r="E31" s="100">
        <f t="shared" si="2"/>
        <v>509.59999999999997</v>
      </c>
      <c r="F31" s="100">
        <f t="shared" si="2"/>
        <v>479.39999999999839</v>
      </c>
      <c r="G31" s="100">
        <f>SUM(C31:F31)</f>
        <v>1509.2399999999984</v>
      </c>
      <c r="H31" s="101"/>
      <c r="I31" s="100">
        <f>I28*I$20*4</f>
        <v>799.99999999999977</v>
      </c>
      <c r="J31" s="116"/>
    </row>
    <row r="32" spans="1:11" ht="16.5" x14ac:dyDescent="0.4">
      <c r="B32" s="136" t="s">
        <v>113</v>
      </c>
      <c r="C32" s="100">
        <f>C30+C31</f>
        <v>840</v>
      </c>
      <c r="D32" s="100">
        <f>D30+D31</f>
        <v>952.00000000000023</v>
      </c>
      <c r="E32" s="100">
        <f>E30+E31</f>
        <v>728</v>
      </c>
      <c r="F32" s="100">
        <f>F30+F31</f>
        <v>679.99999999999773</v>
      </c>
      <c r="G32" s="100">
        <f>G30+G31</f>
        <v>3199.9999999999982</v>
      </c>
      <c r="H32" s="102"/>
      <c r="I32" s="100">
        <f>I30+I31</f>
        <v>4000</v>
      </c>
      <c r="J32" s="111"/>
    </row>
    <row r="33" spans="1:18" ht="16.5" x14ac:dyDescent="0.4">
      <c r="B33" s="45" t="s">
        <v>77</v>
      </c>
      <c r="C33" s="97"/>
      <c r="D33" s="97"/>
      <c r="E33" s="97"/>
      <c r="F33" s="97"/>
      <c r="G33" s="98"/>
      <c r="H33" s="99"/>
      <c r="I33" s="98"/>
      <c r="J33" s="99"/>
    </row>
    <row r="34" spans="1:18" ht="16.5" x14ac:dyDescent="0.4">
      <c r="B34" s="136" t="s">
        <v>114</v>
      </c>
      <c r="C34" s="103">
        <v>4.4999999999999997E-3</v>
      </c>
      <c r="D34" s="103">
        <v>4.4999999999999997E-3</v>
      </c>
      <c r="E34" s="103">
        <v>4.4999999999999997E-3</v>
      </c>
      <c r="F34" s="103">
        <v>4.4999999999999997E-3</v>
      </c>
      <c r="G34" s="104">
        <f>(G48-G30)/G30</f>
        <v>4.4999999999998808E-3</v>
      </c>
      <c r="H34" s="105"/>
      <c r="I34" s="103">
        <v>0</v>
      </c>
      <c r="J34" s="115"/>
    </row>
    <row r="35" spans="1:18" ht="16.5" x14ac:dyDescent="0.4">
      <c r="B35" s="136" t="s">
        <v>111</v>
      </c>
      <c r="C35" s="103">
        <v>0.05</v>
      </c>
      <c r="D35" s="103">
        <v>0.10150000000000001</v>
      </c>
      <c r="E35" s="103">
        <v>0.15</v>
      </c>
      <c r="F35" s="103">
        <v>0.15</v>
      </c>
      <c r="G35" s="104">
        <f>(G49-G31)/G31</f>
        <v>0.12754920357265903</v>
      </c>
      <c r="H35" s="105"/>
      <c r="I35" s="103">
        <v>0</v>
      </c>
      <c r="J35" s="115"/>
      <c r="K35" s="71" t="s">
        <v>42</v>
      </c>
    </row>
    <row r="36" spans="1:18" ht="16.5" x14ac:dyDescent="0.4">
      <c r="B36" s="45" t="s">
        <v>78</v>
      </c>
      <c r="C36" s="97"/>
      <c r="D36" s="97"/>
      <c r="E36" s="97"/>
      <c r="F36" s="97"/>
      <c r="G36" s="98"/>
      <c r="H36" s="99"/>
      <c r="I36" s="98"/>
      <c r="J36" s="99"/>
    </row>
    <row r="37" spans="1:18" ht="16.5" x14ac:dyDescent="0.4">
      <c r="B37" s="136" t="s">
        <v>112</v>
      </c>
      <c r="C37" s="106">
        <f t="shared" ref="C37:G38" si="3">(1+C34)*4</f>
        <v>4.0179999999999998</v>
      </c>
      <c r="D37" s="106">
        <f t="shared" si="3"/>
        <v>4.0179999999999998</v>
      </c>
      <c r="E37" s="106">
        <f t="shared" si="3"/>
        <v>4.0179999999999998</v>
      </c>
      <c r="F37" s="106">
        <f t="shared" si="3"/>
        <v>4.0179999999999998</v>
      </c>
      <c r="G37" s="106">
        <f t="shared" si="3"/>
        <v>4.0179999999999998</v>
      </c>
      <c r="H37" s="107"/>
      <c r="I37" s="106">
        <f>(1+I34)*4</f>
        <v>4</v>
      </c>
      <c r="J37" s="116"/>
    </row>
    <row r="38" spans="1:18" ht="16.5" x14ac:dyDescent="0.4">
      <c r="B38" s="136" t="s">
        <v>111</v>
      </c>
      <c r="C38" s="106">
        <f t="shared" si="3"/>
        <v>4.2</v>
      </c>
      <c r="D38" s="106">
        <f t="shared" si="3"/>
        <v>4.4059999999999997</v>
      </c>
      <c r="E38" s="106">
        <f t="shared" si="3"/>
        <v>4.5999999999999996</v>
      </c>
      <c r="F38" s="106">
        <f t="shared" si="3"/>
        <v>4.5999999999999996</v>
      </c>
      <c r="G38" s="106">
        <f t="shared" si="3"/>
        <v>4.5101968142906363</v>
      </c>
      <c r="H38" s="107"/>
      <c r="I38" s="106">
        <f>(1+I35)*4</f>
        <v>4</v>
      </c>
      <c r="J38" s="116"/>
    </row>
    <row r="39" spans="1:18" ht="16.5" x14ac:dyDescent="0.4">
      <c r="B39" s="136" t="s">
        <v>115</v>
      </c>
      <c r="C39" s="106">
        <f>C50/C20</f>
        <v>4.0544000000000002</v>
      </c>
      <c r="D39" s="106">
        <f>D50/D20</f>
        <v>4.1615599999999997</v>
      </c>
      <c r="E39" s="106">
        <f>E50/E20</f>
        <v>4.4253999999999998</v>
      </c>
      <c r="F39" s="106">
        <f>F50/F20</f>
        <v>4.4283100000000006</v>
      </c>
      <c r="G39" s="106">
        <f>G50/G20</f>
        <v>4.250138475</v>
      </c>
      <c r="H39" s="108"/>
      <c r="I39" s="106">
        <f>I50/I20</f>
        <v>4</v>
      </c>
      <c r="J39" s="111"/>
    </row>
    <row r="40" spans="1:18" ht="16.5" x14ac:dyDescent="0.4">
      <c r="B40" s="45" t="s">
        <v>109</v>
      </c>
      <c r="C40" s="83"/>
      <c r="D40" s="83"/>
      <c r="E40" s="83"/>
      <c r="F40" s="83"/>
      <c r="G40" s="84"/>
      <c r="H40" s="85"/>
      <c r="I40" s="84"/>
      <c r="J40" s="85"/>
    </row>
    <row r="41" spans="1:18" ht="16.5" x14ac:dyDescent="0.4">
      <c r="B41" s="136" t="s">
        <v>112</v>
      </c>
      <c r="C41" s="86">
        <v>55</v>
      </c>
      <c r="D41" s="86">
        <v>59.290116046418603</v>
      </c>
      <c r="E41" s="86">
        <v>65</v>
      </c>
      <c r="F41" s="86">
        <v>65</v>
      </c>
      <c r="G41" s="87">
        <f>G52/G48</f>
        <v>59.000000000000007</v>
      </c>
      <c r="H41" s="88"/>
      <c r="I41" s="86">
        <v>55</v>
      </c>
      <c r="J41" s="114"/>
      <c r="K41" s="142" t="s">
        <v>43</v>
      </c>
    </row>
    <row r="42" spans="1:18" ht="16.5" x14ac:dyDescent="0.4">
      <c r="B42" s="136" t="s">
        <v>116</v>
      </c>
      <c r="C42" s="86">
        <v>30</v>
      </c>
      <c r="D42" s="86">
        <v>30</v>
      </c>
      <c r="E42" s="86">
        <v>30</v>
      </c>
      <c r="F42" s="86">
        <v>30</v>
      </c>
      <c r="G42" s="87">
        <f>G53/G49</f>
        <v>29.999999999999996</v>
      </c>
      <c r="H42" s="88"/>
      <c r="I42" s="86">
        <v>30</v>
      </c>
      <c r="J42" s="114"/>
    </row>
    <row r="44" spans="1:18" ht="16.5" x14ac:dyDescent="0.4">
      <c r="A44" s="140" t="s">
        <v>44</v>
      </c>
      <c r="B44" s="89" t="s">
        <v>45</v>
      </c>
      <c r="C44" s="89"/>
      <c r="D44" s="89"/>
      <c r="E44" s="89"/>
      <c r="F44" s="89"/>
      <c r="G44" s="90"/>
      <c r="H44" s="91"/>
      <c r="I44" s="90"/>
      <c r="J44" s="91"/>
    </row>
    <row r="45" spans="1:18" x14ac:dyDescent="0.35">
      <c r="B45" s="5"/>
    </row>
    <row r="46" spans="1:18" ht="16.5" x14ac:dyDescent="0.4">
      <c r="B46" s="146" t="s">
        <v>105</v>
      </c>
      <c r="C46" s="72" t="s">
        <v>46</v>
      </c>
      <c r="D46" s="72" t="s">
        <v>47</v>
      </c>
      <c r="E46" s="72" t="s">
        <v>48</v>
      </c>
      <c r="F46" s="72" t="s">
        <v>49</v>
      </c>
      <c r="G46" s="138" t="s">
        <v>50</v>
      </c>
      <c r="H46" s="73"/>
      <c r="I46" s="138" t="s">
        <v>33</v>
      </c>
      <c r="J46" s="62"/>
    </row>
    <row r="47" spans="1:18" ht="16.5" x14ac:dyDescent="0.35">
      <c r="B47" s="59" t="s">
        <v>51</v>
      </c>
      <c r="C47" s="54"/>
      <c r="D47" s="54"/>
      <c r="E47" s="54"/>
      <c r="F47" s="54"/>
      <c r="G47" s="55"/>
      <c r="H47" s="92"/>
      <c r="I47" s="55"/>
      <c r="J47" s="63"/>
    </row>
    <row r="48" spans="1:18" ht="16.5" x14ac:dyDescent="0.4">
      <c r="B48" s="147" t="s">
        <v>112</v>
      </c>
      <c r="C48" s="53">
        <f t="shared" ref="C48:F49" si="4">C$20*C27*4*(1+C34)</f>
        <v>675.024</v>
      </c>
      <c r="D48" s="53">
        <f t="shared" si="4"/>
        <v>602.45892000000003</v>
      </c>
      <c r="E48" s="53">
        <f t="shared" si="4"/>
        <v>219.3828</v>
      </c>
      <c r="F48" s="53">
        <f t="shared" si="4"/>
        <v>201.50269999999927</v>
      </c>
      <c r="G48" s="53">
        <f>SUM(C48:F48)</f>
        <v>1698.3684199999993</v>
      </c>
      <c r="H48" s="109"/>
      <c r="I48" s="117">
        <f>I$20*I27*I37</f>
        <v>3200</v>
      </c>
      <c r="J48" s="66"/>
      <c r="R48" s="120"/>
    </row>
    <row r="49" spans="1:18" ht="16.5" x14ac:dyDescent="0.4">
      <c r="B49" s="147" t="s">
        <v>118</v>
      </c>
      <c r="C49" s="53">
        <f t="shared" si="4"/>
        <v>176.39999999999998</v>
      </c>
      <c r="D49" s="53">
        <f t="shared" si="4"/>
        <v>387.99236000000002</v>
      </c>
      <c r="E49" s="53">
        <f t="shared" si="4"/>
        <v>586.04</v>
      </c>
      <c r="F49" s="53">
        <f t="shared" si="4"/>
        <v>551.30999999999813</v>
      </c>
      <c r="G49" s="53">
        <f>SUM(C49:F49)</f>
        <v>1701.7423599999981</v>
      </c>
      <c r="H49" s="109"/>
      <c r="I49" s="117">
        <f>I$20*I28*I38</f>
        <v>799.99999999999977</v>
      </c>
      <c r="J49" s="66"/>
      <c r="R49" s="120"/>
    </row>
    <row r="50" spans="1:18" ht="16.5" x14ac:dyDescent="0.4">
      <c r="B50" s="147" t="s">
        <v>120</v>
      </c>
      <c r="C50" s="53">
        <f>SUM(C48:C49)</f>
        <v>851.42399999999998</v>
      </c>
      <c r="D50" s="53">
        <f>SUM(D48:D49)</f>
        <v>990.45128</v>
      </c>
      <c r="E50" s="53">
        <f>SUM(E48:E49)</f>
        <v>805.42279999999994</v>
      </c>
      <c r="F50" s="53">
        <f>SUM(F48:F49)</f>
        <v>752.81269999999745</v>
      </c>
      <c r="G50" s="53">
        <f>SUM(C50:F50)</f>
        <v>3400.1107799999972</v>
      </c>
      <c r="H50" s="92"/>
      <c r="I50" s="118">
        <f>I48+I49</f>
        <v>4000</v>
      </c>
      <c r="J50" s="63"/>
      <c r="R50" s="120"/>
    </row>
    <row r="51" spans="1:18" ht="16.5" x14ac:dyDescent="0.35">
      <c r="B51" s="59" t="s">
        <v>79</v>
      </c>
      <c r="C51" s="54"/>
      <c r="D51" s="54"/>
      <c r="E51" s="54"/>
      <c r="F51" s="54"/>
      <c r="G51" s="55"/>
      <c r="H51" s="92"/>
      <c r="I51" s="55"/>
      <c r="J51" s="63"/>
      <c r="R51" s="120"/>
    </row>
    <row r="52" spans="1:18" ht="16.5" x14ac:dyDescent="0.4">
      <c r="B52" s="147" t="s">
        <v>112</v>
      </c>
      <c r="C52" s="56">
        <f t="shared" ref="C52:F53" si="5">C48*C41</f>
        <v>37126.32</v>
      </c>
      <c r="D52" s="56">
        <f t="shared" si="5"/>
        <v>35719.859280000026</v>
      </c>
      <c r="E52" s="56">
        <f t="shared" si="5"/>
        <v>14259.882</v>
      </c>
      <c r="F52" s="56">
        <f t="shared" si="5"/>
        <v>13097.675499999952</v>
      </c>
      <c r="G52" s="57">
        <f>SUM(C52:F52)</f>
        <v>100203.73677999998</v>
      </c>
      <c r="H52" s="93"/>
      <c r="I52" s="57">
        <f>I48*I41</f>
        <v>176000</v>
      </c>
      <c r="J52" s="65"/>
    </row>
    <row r="53" spans="1:18" ht="16.5" x14ac:dyDescent="0.4">
      <c r="B53" s="147" t="s">
        <v>111</v>
      </c>
      <c r="C53" s="56">
        <f t="shared" si="5"/>
        <v>5291.9999999999991</v>
      </c>
      <c r="D53" s="56">
        <f t="shared" si="5"/>
        <v>11639.7708</v>
      </c>
      <c r="E53" s="56">
        <f t="shared" si="5"/>
        <v>17581.199999999997</v>
      </c>
      <c r="F53" s="56">
        <f t="shared" si="5"/>
        <v>16539.299999999945</v>
      </c>
      <c r="G53" s="57">
        <f>SUM(C53:F53)</f>
        <v>51052.27079999994</v>
      </c>
      <c r="H53" s="93"/>
      <c r="I53" s="57">
        <f>I49*I42</f>
        <v>23999.999999999993</v>
      </c>
      <c r="J53" s="65"/>
    </row>
    <row r="54" spans="1:18" ht="16.5" x14ac:dyDescent="0.4">
      <c r="B54" s="147" t="s">
        <v>119</v>
      </c>
      <c r="C54" s="56">
        <f>SUM(C52:C53)</f>
        <v>42418.32</v>
      </c>
      <c r="D54" s="56">
        <f>SUM(D52:D53)</f>
        <v>47359.630080000024</v>
      </c>
      <c r="E54" s="56">
        <f>SUM(E52:E53)</f>
        <v>31841.081999999995</v>
      </c>
      <c r="F54" s="56">
        <f>SUM(F52:F53)</f>
        <v>29636.975499999899</v>
      </c>
      <c r="G54" s="57">
        <f>SUM(C54:F54)</f>
        <v>151256.00757999992</v>
      </c>
      <c r="H54" s="93"/>
      <c r="I54" s="57">
        <f>I52+I53</f>
        <v>200000</v>
      </c>
      <c r="J54" s="65"/>
    </row>
    <row r="56" spans="1:18" ht="16.5" x14ac:dyDescent="0.4">
      <c r="A56" s="74" t="s">
        <v>39</v>
      </c>
      <c r="B56" s="45" t="s">
        <v>80</v>
      </c>
      <c r="C56" s="83"/>
      <c r="D56" s="83"/>
      <c r="E56" s="83"/>
      <c r="F56" s="83"/>
      <c r="G56" s="84"/>
      <c r="H56" s="85"/>
      <c r="I56" s="84"/>
      <c r="J56" s="85"/>
    </row>
    <row r="57" spans="1:18" ht="16.5" x14ac:dyDescent="0.4">
      <c r="B57" s="136" t="s">
        <v>121</v>
      </c>
      <c r="C57" s="94">
        <v>0.64</v>
      </c>
      <c r="D57" s="94">
        <v>0.8</v>
      </c>
      <c r="E57" s="94">
        <v>0.8</v>
      </c>
      <c r="F57" s="94">
        <v>0.8</v>
      </c>
      <c r="G57" s="95">
        <f>G75/G77</f>
        <v>0.75039323943416991</v>
      </c>
      <c r="H57" s="96"/>
      <c r="I57" s="94">
        <v>0.6</v>
      </c>
      <c r="J57" s="119"/>
      <c r="K57" s="71" t="s">
        <v>52</v>
      </c>
    </row>
    <row r="58" spans="1:18" ht="16.5" x14ac:dyDescent="0.4">
      <c r="B58" s="136" t="s">
        <v>122</v>
      </c>
      <c r="C58" s="95">
        <f>1-C57</f>
        <v>0.36</v>
      </c>
      <c r="D58" s="95">
        <f>1-D57</f>
        <v>0.19999999999999996</v>
      </c>
      <c r="E58" s="95">
        <f>1-E57</f>
        <v>0.19999999999999996</v>
      </c>
      <c r="F58" s="95">
        <f>1-F57</f>
        <v>0.19999999999999996</v>
      </c>
      <c r="G58" s="95">
        <f>G76/G77</f>
        <v>0.24960676056582992</v>
      </c>
      <c r="H58" s="96"/>
      <c r="I58" s="78">
        <f>1-I57</f>
        <v>0.4</v>
      </c>
      <c r="J58" s="119"/>
    </row>
    <row r="59" spans="1:18" ht="16.5" x14ac:dyDescent="0.4">
      <c r="B59" s="45" t="s">
        <v>82</v>
      </c>
      <c r="C59" s="83"/>
      <c r="D59" s="83"/>
      <c r="E59" s="83"/>
      <c r="F59" s="83"/>
      <c r="G59" s="84"/>
      <c r="H59" s="85"/>
      <c r="I59" s="84"/>
      <c r="J59" s="85"/>
    </row>
    <row r="60" spans="1:18" ht="16.5" x14ac:dyDescent="0.4">
      <c r="B60" s="136" t="s">
        <v>121</v>
      </c>
      <c r="C60" s="100">
        <f t="shared" ref="C60:F61" si="6">C$20*C57*$I64</f>
        <v>134.4</v>
      </c>
      <c r="D60" s="100">
        <f t="shared" si="6"/>
        <v>190.40000000000003</v>
      </c>
      <c r="E60" s="100">
        <f t="shared" si="6"/>
        <v>145.6</v>
      </c>
      <c r="F60" s="100">
        <f t="shared" si="6"/>
        <v>135.99999999999952</v>
      </c>
      <c r="G60" s="100">
        <f>SUM(C60:F60)</f>
        <v>606.39999999999964</v>
      </c>
      <c r="H60" s="110"/>
      <c r="I60" s="100">
        <f>I$20*I57*$I64</f>
        <v>600</v>
      </c>
      <c r="J60" s="116"/>
    </row>
    <row r="61" spans="1:18" ht="16.5" x14ac:dyDescent="0.4">
      <c r="B61" s="136" t="s">
        <v>124</v>
      </c>
      <c r="C61" s="100">
        <f t="shared" si="6"/>
        <v>75.599999999999994</v>
      </c>
      <c r="D61" s="100">
        <f t="shared" si="6"/>
        <v>47.599999999999994</v>
      </c>
      <c r="E61" s="100">
        <f t="shared" si="6"/>
        <v>36.399999999999991</v>
      </c>
      <c r="F61" s="100">
        <f t="shared" si="6"/>
        <v>33.999999999999872</v>
      </c>
      <c r="G61" s="100">
        <f>SUM(C61:F61)</f>
        <v>193.59999999999985</v>
      </c>
      <c r="H61" s="110"/>
      <c r="I61" s="100">
        <f>I$20*I58*$I65</f>
        <v>400</v>
      </c>
      <c r="J61" s="116"/>
    </row>
    <row r="62" spans="1:18" ht="16.5" x14ac:dyDescent="0.4">
      <c r="B62" s="136" t="s">
        <v>125</v>
      </c>
      <c r="C62" s="100">
        <f>C60+C61</f>
        <v>210</v>
      </c>
      <c r="D62" s="100">
        <f>D60+D61</f>
        <v>238.00000000000003</v>
      </c>
      <c r="E62" s="100">
        <f>E60+E61</f>
        <v>182</v>
      </c>
      <c r="F62" s="100">
        <f>F60+F61</f>
        <v>169.99999999999937</v>
      </c>
      <c r="G62" s="100">
        <f>G60+G61</f>
        <v>799.99999999999955</v>
      </c>
      <c r="H62" s="111"/>
      <c r="I62" s="100">
        <f>I60+I61</f>
        <v>1000</v>
      </c>
      <c r="J62" s="111"/>
    </row>
    <row r="63" spans="1:18" ht="16.5" x14ac:dyDescent="0.4">
      <c r="B63" s="45" t="s">
        <v>84</v>
      </c>
      <c r="C63" s="83"/>
      <c r="D63" s="83"/>
      <c r="E63" s="83"/>
      <c r="F63" s="83"/>
      <c r="G63" s="84"/>
      <c r="H63" s="85"/>
      <c r="I63" s="84"/>
      <c r="J63" s="85"/>
    </row>
    <row r="64" spans="1:18" ht="16.5" x14ac:dyDescent="0.4">
      <c r="B64" s="136" t="s">
        <v>121</v>
      </c>
      <c r="C64" s="112">
        <v>1</v>
      </c>
      <c r="D64" s="112">
        <v>1.1000000000000001</v>
      </c>
      <c r="E64" s="112">
        <v>1.24</v>
      </c>
      <c r="F64" s="112">
        <v>1.22</v>
      </c>
      <c r="G64" s="106">
        <f>G75/G60</f>
        <v>1.1383641160949864</v>
      </c>
      <c r="H64" s="107"/>
      <c r="I64" s="112">
        <v>1</v>
      </c>
      <c r="J64" s="116"/>
      <c r="K64" s="71" t="s">
        <v>53</v>
      </c>
    </row>
    <row r="65" spans="1:11" ht="16.5" x14ac:dyDescent="0.4">
      <c r="B65" s="136" t="s">
        <v>124</v>
      </c>
      <c r="C65" s="112">
        <v>1.05</v>
      </c>
      <c r="D65" s="112">
        <v>1.1499999999999999</v>
      </c>
      <c r="E65" s="112">
        <v>1.35</v>
      </c>
      <c r="F65" s="112">
        <v>1.3634999999999999</v>
      </c>
      <c r="G65" s="106">
        <f>G76/G61</f>
        <v>1.1860485537190082</v>
      </c>
      <c r="H65" s="107"/>
      <c r="I65" s="112">
        <v>1</v>
      </c>
      <c r="J65" s="116"/>
      <c r="K65" s="71" t="s">
        <v>54</v>
      </c>
    </row>
    <row r="66" spans="1:11" ht="16.5" x14ac:dyDescent="0.4">
      <c r="B66" s="136" t="s">
        <v>106</v>
      </c>
      <c r="C66" s="106">
        <f>C77/C20</f>
        <v>1.018</v>
      </c>
      <c r="D66" s="106">
        <f>D77/D20</f>
        <v>1.1100000000000001</v>
      </c>
      <c r="E66" s="106">
        <f>E77/E20</f>
        <v>1.2619999999999998</v>
      </c>
      <c r="F66" s="106">
        <f>F77/F20</f>
        <v>1.2486999999999999</v>
      </c>
      <c r="G66" s="106">
        <f>G77/G62</f>
        <v>1.1499037499999998</v>
      </c>
      <c r="H66" s="108"/>
      <c r="I66" s="106">
        <f>I77/I20</f>
        <v>1</v>
      </c>
      <c r="J66" s="111"/>
    </row>
    <row r="67" spans="1:11" ht="16.5" x14ac:dyDescent="0.4">
      <c r="B67" s="45" t="s">
        <v>85</v>
      </c>
      <c r="C67" s="83"/>
      <c r="D67" s="83"/>
      <c r="E67" s="83"/>
      <c r="F67" s="83"/>
      <c r="G67" s="84"/>
      <c r="H67" s="85"/>
      <c r="I67" s="84"/>
      <c r="J67" s="85"/>
    </row>
    <row r="68" spans="1:11" ht="16.5" x14ac:dyDescent="0.4">
      <c r="B68" s="136" t="s">
        <v>121</v>
      </c>
      <c r="C68" s="86">
        <v>20.5</v>
      </c>
      <c r="D68" s="86">
        <v>21.25</v>
      </c>
      <c r="E68" s="86">
        <v>23.25</v>
      </c>
      <c r="F68" s="86">
        <v>22.8</v>
      </c>
      <c r="G68" s="121">
        <f>G79/G75</f>
        <v>21.999617559799741</v>
      </c>
      <c r="H68" s="88"/>
      <c r="I68" s="86">
        <v>19</v>
      </c>
      <c r="J68" s="114"/>
      <c r="K68" s="71" t="s">
        <v>55</v>
      </c>
    </row>
    <row r="69" spans="1:11" ht="16.5" x14ac:dyDescent="0.4">
      <c r="B69" s="136" t="s">
        <v>122</v>
      </c>
      <c r="C69" s="86">
        <v>15</v>
      </c>
      <c r="D69" s="86">
        <v>15.2858284618195</v>
      </c>
      <c r="E69" s="86">
        <v>16.995833333333302</v>
      </c>
      <c r="F69" s="86">
        <v>17.5</v>
      </c>
      <c r="G69" s="121">
        <f>G80/G76</f>
        <v>15.999999999999989</v>
      </c>
      <c r="H69" s="88"/>
      <c r="I69" s="86">
        <v>15</v>
      </c>
      <c r="J69" s="114"/>
      <c r="K69" s="71" t="s">
        <v>55</v>
      </c>
    </row>
    <row r="71" spans="1:11" ht="16.5" x14ac:dyDescent="0.4">
      <c r="A71" s="140" t="s">
        <v>56</v>
      </c>
      <c r="B71" s="89" t="s">
        <v>57</v>
      </c>
      <c r="C71" s="89"/>
      <c r="D71" s="89"/>
      <c r="E71" s="89"/>
      <c r="F71" s="89"/>
      <c r="G71" s="90"/>
      <c r="H71" s="91"/>
      <c r="I71" s="90"/>
      <c r="J71" s="91"/>
    </row>
    <row r="72" spans="1:11" x14ac:dyDescent="0.35">
      <c r="B72" s="5"/>
    </row>
    <row r="73" spans="1:11" ht="16.5" x14ac:dyDescent="0.35">
      <c r="B73" s="148" t="s">
        <v>107</v>
      </c>
      <c r="C73" s="72" t="s">
        <v>58</v>
      </c>
      <c r="D73" s="72" t="s">
        <v>59</v>
      </c>
      <c r="E73" s="72" t="s">
        <v>7</v>
      </c>
      <c r="F73" s="72" t="s">
        <v>60</v>
      </c>
      <c r="G73" s="138" t="s">
        <v>50</v>
      </c>
      <c r="H73" s="73"/>
      <c r="I73" s="138" t="s">
        <v>33</v>
      </c>
      <c r="J73" s="62"/>
    </row>
    <row r="74" spans="1:11" ht="16.5" x14ac:dyDescent="0.35">
      <c r="B74" s="149" t="s">
        <v>86</v>
      </c>
      <c r="C74" s="59"/>
      <c r="D74" s="59"/>
      <c r="E74" s="59"/>
      <c r="F74" s="59"/>
      <c r="G74" s="60"/>
      <c r="H74" s="122"/>
      <c r="I74" s="60"/>
      <c r="J74" s="67"/>
    </row>
    <row r="75" spans="1:11" ht="16.5" x14ac:dyDescent="0.4">
      <c r="B75" s="147" t="s">
        <v>121</v>
      </c>
      <c r="C75" s="123">
        <f t="shared" ref="C75:F76" si="7">C$20*C57*C64</f>
        <v>134.4</v>
      </c>
      <c r="D75" s="123">
        <f t="shared" si="7"/>
        <v>209.44000000000005</v>
      </c>
      <c r="E75" s="123">
        <f t="shared" si="7"/>
        <v>180.54399999999998</v>
      </c>
      <c r="F75" s="123">
        <f t="shared" si="7"/>
        <v>165.91999999999942</v>
      </c>
      <c r="G75" s="124">
        <f>SUM(C75:F75)</f>
        <v>690.30399999999941</v>
      </c>
      <c r="H75" s="125"/>
      <c r="I75" s="117">
        <f>I$20*I57*I64</f>
        <v>600</v>
      </c>
      <c r="J75" s="68"/>
    </row>
    <row r="76" spans="1:11" ht="16.5" x14ac:dyDescent="0.4">
      <c r="B76" s="147" t="s">
        <v>123</v>
      </c>
      <c r="C76" s="123">
        <f t="shared" si="7"/>
        <v>79.38</v>
      </c>
      <c r="D76" s="123">
        <f t="shared" si="7"/>
        <v>54.739999999999988</v>
      </c>
      <c r="E76" s="123">
        <f t="shared" si="7"/>
        <v>49.139999999999993</v>
      </c>
      <c r="F76" s="123">
        <f t="shared" si="7"/>
        <v>46.358999999999824</v>
      </c>
      <c r="G76" s="124">
        <f>SUM(C76:F76)</f>
        <v>229.6189999999998</v>
      </c>
      <c r="H76" s="125"/>
      <c r="I76" s="117">
        <f>I$20*I58*I65</f>
        <v>400</v>
      </c>
      <c r="J76" s="68"/>
    </row>
    <row r="77" spans="1:11" ht="16.5" x14ac:dyDescent="0.4">
      <c r="B77" s="147" t="s">
        <v>3</v>
      </c>
      <c r="C77" s="126">
        <f>SUM(C75:C76)</f>
        <v>213.78</v>
      </c>
      <c r="D77" s="126">
        <f>SUM(D75:D76)</f>
        <v>264.18000000000006</v>
      </c>
      <c r="E77" s="126">
        <f>SUM(E75:E76)</f>
        <v>229.68399999999997</v>
      </c>
      <c r="F77" s="126">
        <f>SUM(F75:F76)</f>
        <v>212.27899999999926</v>
      </c>
      <c r="G77" s="127">
        <f>SUM(C77:F77)</f>
        <v>919.92299999999932</v>
      </c>
      <c r="H77" s="92"/>
      <c r="I77" s="117">
        <f>I75+I76</f>
        <v>1000</v>
      </c>
      <c r="J77" s="63"/>
    </row>
    <row r="78" spans="1:11" ht="16.5" x14ac:dyDescent="0.35">
      <c r="B78" s="149" t="s">
        <v>88</v>
      </c>
      <c r="C78" s="54"/>
      <c r="D78" s="54"/>
      <c r="E78" s="54"/>
      <c r="F78" s="54"/>
      <c r="G78" s="55"/>
      <c r="H78" s="92"/>
      <c r="I78" s="55"/>
      <c r="J78" s="63"/>
    </row>
    <row r="79" spans="1:11" ht="16.5" x14ac:dyDescent="0.4">
      <c r="B79" s="147" t="s">
        <v>121</v>
      </c>
      <c r="C79" s="56">
        <f t="shared" ref="C79:F80" si="8">C75*C68</f>
        <v>2755.2000000000003</v>
      </c>
      <c r="D79" s="56">
        <f t="shared" si="8"/>
        <v>4450.6000000000013</v>
      </c>
      <c r="E79" s="56">
        <f t="shared" si="8"/>
        <v>4197.6479999999992</v>
      </c>
      <c r="F79" s="56">
        <f t="shared" si="8"/>
        <v>3782.9759999999869</v>
      </c>
      <c r="G79" s="57">
        <f>SUM(C79:F79)</f>
        <v>15186.423999999988</v>
      </c>
      <c r="H79" s="93"/>
      <c r="I79" s="57">
        <f>I75*I68</f>
        <v>11400</v>
      </c>
      <c r="J79" s="65"/>
    </row>
    <row r="80" spans="1:11" ht="16.5" x14ac:dyDescent="0.4">
      <c r="B80" s="147" t="s">
        <v>122</v>
      </c>
      <c r="C80" s="56">
        <f t="shared" si="8"/>
        <v>1190.6999999999998</v>
      </c>
      <c r="D80" s="56">
        <f t="shared" si="8"/>
        <v>836.74624999999924</v>
      </c>
      <c r="E80" s="56">
        <f t="shared" si="8"/>
        <v>835.1752499999983</v>
      </c>
      <c r="F80" s="56">
        <f t="shared" si="8"/>
        <v>811.28249999999696</v>
      </c>
      <c r="G80" s="57">
        <f>SUM(C80:F80)</f>
        <v>3673.9039999999945</v>
      </c>
      <c r="H80" s="93"/>
      <c r="I80" s="57">
        <f>I76*I69</f>
        <v>6000</v>
      </c>
      <c r="J80" s="65"/>
    </row>
    <row r="81" spans="1:15" ht="16.5" x14ac:dyDescent="0.4">
      <c r="B81" s="147" t="s">
        <v>126</v>
      </c>
      <c r="C81" s="56">
        <f>SUM(C79:C80)</f>
        <v>3945.9</v>
      </c>
      <c r="D81" s="56">
        <f>SUM(D79:D80)</f>
        <v>5287.3462500000005</v>
      </c>
      <c r="E81" s="56">
        <f>SUM(E79:E80)</f>
        <v>5032.8232499999976</v>
      </c>
      <c r="F81" s="56">
        <f>SUM(F79:F80)</f>
        <v>4594.2584999999835</v>
      </c>
      <c r="G81" s="57">
        <f>SUM(C81:F81)</f>
        <v>18860.32799999998</v>
      </c>
      <c r="H81" s="93"/>
      <c r="I81" s="57">
        <f>I79+I80</f>
        <v>17400</v>
      </c>
      <c r="J81" s="65"/>
    </row>
    <row r="83" spans="1:15" ht="16.5" x14ac:dyDescent="0.4">
      <c r="A83" s="74" t="s">
        <v>39</v>
      </c>
      <c r="B83" s="45" t="s">
        <v>89</v>
      </c>
    </row>
    <row r="84" spans="1:15" ht="16.5" x14ac:dyDescent="0.4">
      <c r="B84" s="82" t="s">
        <v>61</v>
      </c>
      <c r="C84" s="94">
        <v>2.26666666666667E-2</v>
      </c>
      <c r="D84" s="94">
        <v>2.40269966254218E-2</v>
      </c>
      <c r="E84" s="94">
        <v>2.6833333333333299E-2</v>
      </c>
      <c r="F84" s="94">
        <v>2.61778471138846E-2</v>
      </c>
      <c r="G84" s="95">
        <f>G92/G$54</f>
        <v>2.4657706046470333E-2</v>
      </c>
      <c r="H84" s="96"/>
      <c r="I84" s="94">
        <v>0.02</v>
      </c>
      <c r="J84" s="115"/>
      <c r="K84" s="71" t="s">
        <v>62</v>
      </c>
      <c r="O84" s="120"/>
    </row>
    <row r="85" spans="1:15" ht="16.5" x14ac:dyDescent="0.4">
      <c r="B85" s="82" t="s">
        <v>90</v>
      </c>
      <c r="C85" s="94">
        <v>7.5177777777777802E-2</v>
      </c>
      <c r="D85" s="94">
        <v>7.2058492688413994E-2</v>
      </c>
      <c r="E85" s="94">
        <v>7.7777777777777807E-2</v>
      </c>
      <c r="F85" s="94">
        <v>8.9173166926677094E-2</v>
      </c>
      <c r="G85" s="95">
        <f>G93/G$54</f>
        <v>7.7490675203604212E-2</v>
      </c>
      <c r="H85" s="96"/>
      <c r="I85" s="94">
        <v>0.06</v>
      </c>
      <c r="J85" s="115"/>
      <c r="K85" s="71" t="s">
        <v>62</v>
      </c>
    </row>
    <row r="86" spans="1:15" ht="16.5" x14ac:dyDescent="0.4">
      <c r="B86" s="82" t="s">
        <v>91</v>
      </c>
      <c r="C86" s="94">
        <v>1.13142266976504</v>
      </c>
      <c r="D86" s="94">
        <v>0.75836830897099206</v>
      </c>
      <c r="E86" s="94">
        <v>0.62308967041060603</v>
      </c>
      <c r="F86" s="94">
        <v>0.49944327126127902</v>
      </c>
      <c r="G86" s="95">
        <f>G94/G$81</f>
        <v>0.73724636292220191</v>
      </c>
      <c r="H86" s="96"/>
      <c r="I86" s="94">
        <v>0.7</v>
      </c>
      <c r="J86" s="115"/>
      <c r="K86" s="71" t="s">
        <v>62</v>
      </c>
    </row>
    <row r="87" spans="1:15" ht="16.5" x14ac:dyDescent="0.4">
      <c r="B87" s="82" t="s">
        <v>92</v>
      </c>
      <c r="C87" s="94">
        <v>0.52672347017815602</v>
      </c>
      <c r="D87" s="94">
        <v>0.375462608803523</v>
      </c>
      <c r="E87" s="94">
        <v>0.29034963890423299</v>
      </c>
      <c r="F87" s="94">
        <v>0.26308312535995398</v>
      </c>
      <c r="G87" s="95">
        <f>G95/G$81</f>
        <v>0.35702185327033414</v>
      </c>
      <c r="H87" s="96"/>
      <c r="I87" s="94">
        <v>0.254022988505747</v>
      </c>
      <c r="J87" s="115"/>
      <c r="K87" s="71" t="s">
        <v>63</v>
      </c>
    </row>
    <row r="89" spans="1:15" ht="16.5" x14ac:dyDescent="0.4">
      <c r="A89" s="140" t="s">
        <v>56</v>
      </c>
      <c r="B89" s="89" t="s">
        <v>64</v>
      </c>
      <c r="C89" s="89"/>
      <c r="D89" s="89"/>
      <c r="E89" s="89"/>
      <c r="F89" s="89"/>
      <c r="G89" s="90"/>
      <c r="H89" s="91"/>
      <c r="I89" s="90"/>
      <c r="J89" s="91"/>
    </row>
    <row r="90" spans="1:15" x14ac:dyDescent="0.35">
      <c r="B90" s="5"/>
    </row>
    <row r="91" spans="1:15" ht="16.5" x14ac:dyDescent="0.35">
      <c r="B91" s="148" t="s">
        <v>127</v>
      </c>
      <c r="C91" s="72" t="s">
        <v>65</v>
      </c>
      <c r="D91" s="72" t="s">
        <v>66</v>
      </c>
      <c r="E91" s="72" t="s">
        <v>7</v>
      </c>
      <c r="F91" s="72" t="s">
        <v>67</v>
      </c>
      <c r="G91" s="138" t="s">
        <v>68</v>
      </c>
      <c r="H91" s="73"/>
      <c r="I91" s="138" t="s">
        <v>33</v>
      </c>
      <c r="J91" s="62"/>
    </row>
    <row r="92" spans="1:15" ht="16.5" x14ac:dyDescent="0.35">
      <c r="B92" s="149" t="s">
        <v>93</v>
      </c>
      <c r="C92" s="56">
        <f t="shared" ref="C92:F93" si="9">C$54*C84</f>
        <v>961.48192000000142</v>
      </c>
      <c r="D92" s="56">
        <f t="shared" si="9"/>
        <v>1137.9096721133853</v>
      </c>
      <c r="E92" s="56">
        <f t="shared" si="9"/>
        <v>854.40236699999878</v>
      </c>
      <c r="F92" s="56">
        <f t="shared" si="9"/>
        <v>775.83221355694093</v>
      </c>
      <c r="G92" s="57">
        <f t="shared" ref="G92:G96" si="10">SUM(C92:F92)</f>
        <v>3729.6261726703265</v>
      </c>
      <c r="H92" s="93"/>
      <c r="I92" s="56">
        <f>I$54*I84</f>
        <v>4000</v>
      </c>
      <c r="J92" s="65"/>
    </row>
    <row r="93" spans="1:15" ht="16.5" x14ac:dyDescent="0.35">
      <c r="B93" s="149" t="s">
        <v>94</v>
      </c>
      <c r="C93" s="56">
        <f t="shared" si="9"/>
        <v>3188.9150346666675</v>
      </c>
      <c r="D93" s="56">
        <f t="shared" si="9"/>
        <v>3412.663557845673</v>
      </c>
      <c r="E93" s="56">
        <f t="shared" si="9"/>
        <v>2476.5286000000006</v>
      </c>
      <c r="F93" s="56">
        <f t="shared" si="9"/>
        <v>2642.8229634633303</v>
      </c>
      <c r="G93" s="57">
        <f t="shared" si="10"/>
        <v>11720.93015597567</v>
      </c>
      <c r="H93" s="93"/>
      <c r="I93" s="56">
        <f>I$54*I85</f>
        <v>12000</v>
      </c>
      <c r="J93" s="65"/>
    </row>
    <row r="94" spans="1:15" ht="16.5" x14ac:dyDescent="0.35">
      <c r="B94" s="149" t="s">
        <v>95</v>
      </c>
      <c r="C94" s="56">
        <f t="shared" ref="C94:F95" si="11">C$81*C86</f>
        <v>4464.4807126258711</v>
      </c>
      <c r="D94" s="56">
        <f t="shared" si="11"/>
        <v>4009.7558345566167</v>
      </c>
      <c r="E94" s="56">
        <f t="shared" si="11"/>
        <v>3135.9001800773335</v>
      </c>
      <c r="F94" s="56">
        <f t="shared" si="11"/>
        <v>2294.5714942599288</v>
      </c>
      <c r="G94" s="57">
        <f t="shared" si="10"/>
        <v>13904.708221519752</v>
      </c>
      <c r="H94" s="93"/>
      <c r="I94" s="56">
        <f>I$81*I86</f>
        <v>12180</v>
      </c>
      <c r="J94" s="65"/>
    </row>
    <row r="95" spans="1:15" ht="16.5" x14ac:dyDescent="0.35">
      <c r="B95" s="149" t="s">
        <v>96</v>
      </c>
      <c r="C95" s="56">
        <f t="shared" si="11"/>
        <v>2078.3981409759858</v>
      </c>
      <c r="D95" s="56">
        <f t="shared" si="11"/>
        <v>1985.2008166725245</v>
      </c>
      <c r="E95" s="56">
        <f t="shared" si="11"/>
        <v>1461.2784133063276</v>
      </c>
      <c r="F95" s="56">
        <f t="shared" si="11"/>
        <v>1208.6718848915298</v>
      </c>
      <c r="G95" s="57">
        <f t="shared" si="10"/>
        <v>6733.5492558463675</v>
      </c>
      <c r="H95" s="93"/>
      <c r="I95" s="56">
        <f>I$81*I87</f>
        <v>4419.9999999999982</v>
      </c>
      <c r="J95" s="65"/>
    </row>
    <row r="96" spans="1:15" ht="16.5" x14ac:dyDescent="0.35">
      <c r="B96" s="149" t="s">
        <v>97</v>
      </c>
      <c r="C96" s="56">
        <f>SUM(C92:C95)</f>
        <v>10693.275808268525</v>
      </c>
      <c r="D96" s="56">
        <f t="shared" ref="D96:F96" si="12">SUM(D92:D95)</f>
        <v>10545.529881188198</v>
      </c>
      <c r="E96" s="56">
        <f t="shared" si="12"/>
        <v>7928.1095603836611</v>
      </c>
      <c r="F96" s="56">
        <f t="shared" si="12"/>
        <v>6921.89855617173</v>
      </c>
      <c r="G96" s="57">
        <f t="shared" si="10"/>
        <v>36088.813806012113</v>
      </c>
      <c r="H96" s="93"/>
      <c r="I96" s="56">
        <f t="shared" ref="I96" si="13">SUM(I92:I95)</f>
        <v>32600</v>
      </c>
      <c r="J96" s="65"/>
    </row>
    <row r="98" spans="1:11" ht="16.5" x14ac:dyDescent="0.4">
      <c r="A98" s="74" t="s">
        <v>39</v>
      </c>
      <c r="B98" s="45" t="s">
        <v>69</v>
      </c>
    </row>
    <row r="99" spans="1:11" ht="16.5" x14ac:dyDescent="0.4">
      <c r="B99" s="82" t="s">
        <v>128</v>
      </c>
      <c r="C99" s="128">
        <v>5000</v>
      </c>
      <c r="D99" s="128">
        <v>5000</v>
      </c>
      <c r="E99" s="128">
        <v>5000</v>
      </c>
      <c r="F99" s="128">
        <v>5000</v>
      </c>
      <c r="G99" s="57">
        <f t="shared" ref="G99:G103" si="14">SUM(C99:F99)</f>
        <v>20000</v>
      </c>
      <c r="H99" s="93"/>
      <c r="I99" s="128">
        <v>20000</v>
      </c>
      <c r="J99" s="65"/>
    </row>
    <row r="100" spans="1:11" ht="16.5" x14ac:dyDescent="0.4">
      <c r="B100" s="82" t="s">
        <v>99</v>
      </c>
      <c r="C100" s="128">
        <v>7000</v>
      </c>
      <c r="D100" s="128">
        <v>7000</v>
      </c>
      <c r="E100" s="128">
        <v>7000</v>
      </c>
      <c r="F100" s="128">
        <v>7000</v>
      </c>
      <c r="G100" s="57">
        <f t="shared" si="14"/>
        <v>28000</v>
      </c>
      <c r="H100" s="93"/>
      <c r="I100" s="128">
        <v>28000</v>
      </c>
      <c r="J100" s="65"/>
    </row>
    <row r="101" spans="1:11" ht="16.5" x14ac:dyDescent="0.4">
      <c r="B101" s="82" t="s">
        <v>129</v>
      </c>
      <c r="C101" s="128">
        <v>10000</v>
      </c>
      <c r="D101" s="128">
        <v>9500</v>
      </c>
      <c r="E101" s="128">
        <v>7500</v>
      </c>
      <c r="F101" s="128">
        <v>7500</v>
      </c>
      <c r="G101" s="57">
        <f t="shared" si="14"/>
        <v>34500</v>
      </c>
      <c r="H101" s="93"/>
      <c r="I101" s="128">
        <v>40000</v>
      </c>
      <c r="J101" s="65"/>
      <c r="K101" s="71" t="s">
        <v>70</v>
      </c>
    </row>
    <row r="102" spans="1:11" ht="16.5" x14ac:dyDescent="0.4">
      <c r="B102" s="82" t="s">
        <v>100</v>
      </c>
      <c r="C102" s="128">
        <v>2500</v>
      </c>
      <c r="D102" s="128">
        <v>2500</v>
      </c>
      <c r="E102" s="128">
        <v>2500</v>
      </c>
      <c r="F102" s="128">
        <v>0</v>
      </c>
      <c r="G102" s="57">
        <f t="shared" si="14"/>
        <v>7500</v>
      </c>
      <c r="H102" s="93"/>
      <c r="I102" s="128">
        <v>13000</v>
      </c>
      <c r="J102" s="65"/>
      <c r="K102" s="71" t="s">
        <v>71</v>
      </c>
    </row>
    <row r="103" spans="1:11" ht="16.5" x14ac:dyDescent="0.4">
      <c r="B103" s="82" t="s">
        <v>130</v>
      </c>
      <c r="C103" s="128">
        <v>3000</v>
      </c>
      <c r="D103" s="128">
        <v>3000</v>
      </c>
      <c r="E103" s="128">
        <v>3000</v>
      </c>
      <c r="F103" s="128">
        <v>1000</v>
      </c>
      <c r="G103" s="57">
        <f t="shared" si="14"/>
        <v>10000</v>
      </c>
      <c r="H103" s="93"/>
      <c r="I103" s="128">
        <v>14000</v>
      </c>
      <c r="J103" s="65"/>
      <c r="K103" s="71" t="s">
        <v>72</v>
      </c>
    </row>
    <row r="104" spans="1:11" s="47" customFormat="1" x14ac:dyDescent="0.35">
      <c r="B104" s="129"/>
      <c r="C104" s="130"/>
      <c r="D104" s="130"/>
      <c r="E104" s="130"/>
      <c r="F104" s="130"/>
      <c r="G104" s="130"/>
      <c r="H104" s="130"/>
      <c r="I104" s="130"/>
      <c r="J104" s="130"/>
      <c r="K104" s="48"/>
    </row>
    <row r="105" spans="1:11" ht="16.5" x14ac:dyDescent="0.4">
      <c r="A105" s="140" t="s">
        <v>73</v>
      </c>
      <c r="B105" s="89" t="s">
        <v>74</v>
      </c>
      <c r="C105" s="89"/>
      <c r="D105" s="89"/>
      <c r="E105" s="89"/>
      <c r="F105" s="89"/>
      <c r="G105" s="90"/>
      <c r="H105" s="91"/>
      <c r="I105" s="90"/>
      <c r="J105" s="91"/>
    </row>
    <row r="106" spans="1:11" x14ac:dyDescent="0.35">
      <c r="B106" s="19"/>
    </row>
    <row r="107" spans="1:11" ht="16.5" x14ac:dyDescent="0.35">
      <c r="B107" s="148" t="s">
        <v>131</v>
      </c>
      <c r="C107" s="72" t="s">
        <v>65</v>
      </c>
      <c r="D107" s="72" t="s">
        <v>75</v>
      </c>
      <c r="E107" s="72" t="s">
        <v>7</v>
      </c>
      <c r="F107" s="72" t="s">
        <v>60</v>
      </c>
      <c r="G107" s="138" t="s">
        <v>68</v>
      </c>
      <c r="H107" s="73"/>
      <c r="I107" s="138" t="s">
        <v>33</v>
      </c>
      <c r="J107" s="62"/>
    </row>
    <row r="108" spans="1:11" ht="16.5" x14ac:dyDescent="0.35">
      <c r="B108" s="149" t="s">
        <v>98</v>
      </c>
      <c r="C108" s="57">
        <f>C99</f>
        <v>5000</v>
      </c>
      <c r="D108" s="57">
        <f t="shared" ref="D108:F108" si="15">D99</f>
        <v>5000</v>
      </c>
      <c r="E108" s="57">
        <f t="shared" si="15"/>
        <v>5000</v>
      </c>
      <c r="F108" s="57">
        <f t="shared" si="15"/>
        <v>5000</v>
      </c>
      <c r="G108" s="57">
        <f>SUM(C108:F108)</f>
        <v>20000</v>
      </c>
      <c r="H108" s="93"/>
      <c r="I108" s="57">
        <f t="shared" ref="I108" si="16">I99</f>
        <v>20000</v>
      </c>
      <c r="J108" s="65"/>
    </row>
    <row r="109" spans="1:11" ht="16.5" x14ac:dyDescent="0.35">
      <c r="B109" s="149" t="s">
        <v>101</v>
      </c>
      <c r="C109" s="57">
        <f t="shared" ref="C109:F109" si="17">C100</f>
        <v>7000</v>
      </c>
      <c r="D109" s="57">
        <f t="shared" si="17"/>
        <v>7000</v>
      </c>
      <c r="E109" s="57">
        <f t="shared" si="17"/>
        <v>7000</v>
      </c>
      <c r="F109" s="57">
        <f t="shared" si="17"/>
        <v>7000</v>
      </c>
      <c r="G109" s="57">
        <f t="shared" ref="G109:G113" si="18">SUM(C109:F109)</f>
        <v>28000</v>
      </c>
      <c r="H109" s="93"/>
      <c r="I109" s="57">
        <f t="shared" ref="I109" si="19">I100</f>
        <v>28000</v>
      </c>
      <c r="J109" s="65"/>
    </row>
    <row r="110" spans="1:11" ht="16.5" x14ac:dyDescent="0.35">
      <c r="B110" s="149" t="s">
        <v>102</v>
      </c>
      <c r="C110" s="57">
        <f t="shared" ref="C110:F110" si="20">C101</f>
        <v>10000</v>
      </c>
      <c r="D110" s="57">
        <f t="shared" si="20"/>
        <v>9500</v>
      </c>
      <c r="E110" s="57">
        <f t="shared" si="20"/>
        <v>7500</v>
      </c>
      <c r="F110" s="57">
        <f t="shared" si="20"/>
        <v>7500</v>
      </c>
      <c r="G110" s="57">
        <f t="shared" si="18"/>
        <v>34500</v>
      </c>
      <c r="H110" s="93"/>
      <c r="I110" s="57">
        <f t="shared" ref="I110" si="21">I101</f>
        <v>40000</v>
      </c>
      <c r="J110" s="65"/>
    </row>
    <row r="111" spans="1:11" ht="16.5" x14ac:dyDescent="0.35">
      <c r="B111" s="149" t="s">
        <v>100</v>
      </c>
      <c r="C111" s="57">
        <f t="shared" ref="C111:F111" si="22">C102</f>
        <v>2500</v>
      </c>
      <c r="D111" s="57">
        <f t="shared" si="22"/>
        <v>2500</v>
      </c>
      <c r="E111" s="57">
        <f t="shared" si="22"/>
        <v>2500</v>
      </c>
      <c r="F111" s="57">
        <f t="shared" si="22"/>
        <v>0</v>
      </c>
      <c r="G111" s="57">
        <f t="shared" si="18"/>
        <v>7500</v>
      </c>
      <c r="H111" s="93"/>
      <c r="I111" s="57">
        <f t="shared" ref="I111" si="23">I102</f>
        <v>13000</v>
      </c>
      <c r="J111" s="65"/>
    </row>
    <row r="112" spans="1:11" ht="16.5" x14ac:dyDescent="0.35">
      <c r="B112" s="149" t="s">
        <v>103</v>
      </c>
      <c r="C112" s="57">
        <f t="shared" ref="C112:F112" si="24">C103</f>
        <v>3000</v>
      </c>
      <c r="D112" s="57">
        <f t="shared" si="24"/>
        <v>3000</v>
      </c>
      <c r="E112" s="57">
        <f t="shared" si="24"/>
        <v>3000</v>
      </c>
      <c r="F112" s="57">
        <f t="shared" si="24"/>
        <v>1000</v>
      </c>
      <c r="G112" s="57">
        <f t="shared" si="18"/>
        <v>10000</v>
      </c>
      <c r="H112" s="93"/>
      <c r="I112" s="57">
        <f t="shared" ref="I112" si="25">I103</f>
        <v>14000</v>
      </c>
      <c r="J112" s="65"/>
    </row>
    <row r="113" spans="2:10" ht="16.5" x14ac:dyDescent="0.35">
      <c r="B113" s="149" t="s">
        <v>104</v>
      </c>
      <c r="C113" s="56">
        <f>SUM(C108:C112)</f>
        <v>27500</v>
      </c>
      <c r="D113" s="56">
        <f t="shared" ref="D113:F113" si="26">SUM(D108:D112)</f>
        <v>27000</v>
      </c>
      <c r="E113" s="56">
        <f t="shared" si="26"/>
        <v>25000</v>
      </c>
      <c r="F113" s="56">
        <f t="shared" si="26"/>
        <v>20500</v>
      </c>
      <c r="G113" s="57">
        <f t="shared" si="18"/>
        <v>100000</v>
      </c>
      <c r="H113" s="93"/>
      <c r="I113" s="56">
        <f t="shared" ref="I113" si="27">SUM(I108:I112)</f>
        <v>115000</v>
      </c>
      <c r="J113" s="65"/>
    </row>
  </sheetData>
  <phoneticPr fontId="8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opLeftCell="A37" workbookViewId="0">
      <selection activeCell="F14" sqref="F14"/>
    </sheetView>
  </sheetViews>
  <sheetFormatPr defaultColWidth="10.921875" defaultRowHeight="15.5" x14ac:dyDescent="0.35"/>
  <cols>
    <col min="1" max="1" width="10.921875" style="45"/>
    <col min="2" max="2" width="3.07421875" style="46" customWidth="1"/>
    <col min="3" max="3" width="24.61328125" style="45" customWidth="1"/>
    <col min="4" max="5" width="9.3828125" style="45" customWidth="1"/>
    <col min="6" max="7" width="8.3828125" style="45" customWidth="1"/>
    <col min="8" max="8" width="9.3828125" style="47" customWidth="1"/>
    <col min="9" max="9" width="9.3828125" style="45" customWidth="1"/>
    <col min="10" max="10" width="3.07421875" style="48" customWidth="1"/>
    <col min="11" max="16384" width="10.921875" style="45"/>
  </cols>
  <sheetData>
    <row r="1" spans="2:10" x14ac:dyDescent="0.35">
      <c r="D1" s="49"/>
      <c r="E1" s="49"/>
      <c r="F1" s="49"/>
      <c r="G1" s="49"/>
      <c r="H1" s="50"/>
      <c r="I1" s="49"/>
      <c r="J1" s="61"/>
    </row>
    <row r="2" spans="2:10" ht="16.5" x14ac:dyDescent="0.4">
      <c r="B2" s="180" t="s">
        <v>148</v>
      </c>
      <c r="C2" s="180"/>
      <c r="D2" s="180"/>
      <c r="E2" s="180"/>
      <c r="F2" s="180"/>
      <c r="G2" s="180"/>
      <c r="H2" s="180"/>
      <c r="I2" s="180"/>
      <c r="J2" s="61"/>
    </row>
    <row r="3" spans="2:10" x14ac:dyDescent="0.35">
      <c r="D3" s="49"/>
      <c r="E3" s="49"/>
      <c r="F3" s="49"/>
      <c r="G3" s="49"/>
      <c r="H3" s="50"/>
      <c r="I3" s="49"/>
      <c r="J3" s="61"/>
    </row>
    <row r="4" spans="2:10" ht="16.5" x14ac:dyDescent="0.4">
      <c r="B4" s="177" t="s">
        <v>149</v>
      </c>
      <c r="C4" s="178"/>
      <c r="D4" s="178"/>
      <c r="E4" s="178"/>
      <c r="F4" s="178"/>
      <c r="G4" s="178"/>
      <c r="H4" s="178"/>
      <c r="I4" s="179"/>
    </row>
    <row r="5" spans="2:10" x14ac:dyDescent="0.35">
      <c r="B5" s="51"/>
      <c r="C5" s="150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</row>
    <row r="6" spans="2:10" ht="16.5" x14ac:dyDescent="0.35">
      <c r="B6" s="52">
        <v>1</v>
      </c>
      <c r="C6" s="148" t="s">
        <v>155</v>
      </c>
      <c r="D6" s="72" t="s">
        <v>141</v>
      </c>
      <c r="E6" s="72" t="s">
        <v>150</v>
      </c>
      <c r="F6" s="72" t="s">
        <v>142</v>
      </c>
      <c r="G6" s="72" t="s">
        <v>143</v>
      </c>
      <c r="H6" s="138" t="s">
        <v>133</v>
      </c>
      <c r="I6" s="138" t="s">
        <v>132</v>
      </c>
      <c r="J6" s="62"/>
    </row>
    <row r="7" spans="2:10" ht="16.5" x14ac:dyDescent="0.35">
      <c r="B7" s="52">
        <v>2</v>
      </c>
      <c r="C7" s="149" t="s">
        <v>156</v>
      </c>
      <c r="D7" s="53">
        <f>'投入&amp;实际'!C16</f>
        <v>1400</v>
      </c>
      <c r="E7" s="53">
        <f>'投入&amp;实际'!D16</f>
        <v>1400</v>
      </c>
      <c r="F7" s="53">
        <f>'投入&amp;实际'!E16</f>
        <v>1400</v>
      </c>
      <c r="G7" s="53">
        <f>'投入&amp;实际'!F16</f>
        <v>1400</v>
      </c>
      <c r="H7" s="53">
        <f>SUM(D7:G7)</f>
        <v>5600</v>
      </c>
      <c r="I7" s="53">
        <f>'投入&amp;实际'!I16</f>
        <v>5000</v>
      </c>
      <c r="J7" s="62"/>
    </row>
    <row r="8" spans="2:10" ht="16.5" x14ac:dyDescent="0.35">
      <c r="B8" s="52">
        <v>3</v>
      </c>
      <c r="C8" s="149" t="s">
        <v>157</v>
      </c>
      <c r="D8" s="54"/>
      <c r="E8" s="54"/>
      <c r="F8" s="54"/>
      <c r="G8" s="54"/>
      <c r="H8" s="55"/>
      <c r="I8" s="54"/>
      <c r="J8" s="63"/>
    </row>
    <row r="9" spans="2:10" ht="16.5" x14ac:dyDescent="0.4">
      <c r="B9" s="52">
        <v>4</v>
      </c>
      <c r="C9" s="145" t="s">
        <v>158</v>
      </c>
      <c r="D9" s="53">
        <f>'投入&amp;实际'!C18</f>
        <v>73.5</v>
      </c>
      <c r="E9" s="53">
        <f>'投入&amp;实际'!D18</f>
        <v>95.200000000000017</v>
      </c>
      <c r="F9" s="53">
        <f>'投入&amp;实际'!E18</f>
        <v>72.8</v>
      </c>
      <c r="G9" s="53">
        <f>'投入&amp;实际'!F18</f>
        <v>78.539999999999722</v>
      </c>
      <c r="H9" s="53">
        <f>SUM(D9:G9)</f>
        <v>320.03999999999974</v>
      </c>
      <c r="I9" s="53">
        <f>'投入&amp;实际'!I18</f>
        <v>500</v>
      </c>
      <c r="J9" s="64"/>
    </row>
    <row r="10" spans="2:10" ht="16.5" x14ac:dyDescent="0.4">
      <c r="B10" s="52">
        <v>5</v>
      </c>
      <c r="C10" s="145" t="s">
        <v>159</v>
      </c>
      <c r="D10" s="53">
        <f>'投入&amp;实际'!C19</f>
        <v>136.5</v>
      </c>
      <c r="E10" s="53">
        <f>'投入&amp;实际'!D19</f>
        <v>142.80000000000001</v>
      </c>
      <c r="F10" s="53">
        <f>'投入&amp;实际'!E19</f>
        <v>109.2</v>
      </c>
      <c r="G10" s="53">
        <f>'投入&amp;实际'!F19</f>
        <v>91.459999999999681</v>
      </c>
      <c r="H10" s="53">
        <f>SUM(D10:G10)</f>
        <v>479.9599999999997</v>
      </c>
      <c r="I10" s="53">
        <f>'投入&amp;实际'!I19</f>
        <v>500</v>
      </c>
      <c r="J10" s="64"/>
    </row>
    <row r="11" spans="2:10" ht="16.5" x14ac:dyDescent="0.4">
      <c r="B11" s="52">
        <v>6</v>
      </c>
      <c r="C11" s="145" t="s">
        <v>160</v>
      </c>
      <c r="D11" s="53">
        <f>SUM(D9:D10)</f>
        <v>210</v>
      </c>
      <c r="E11" s="53">
        <f>SUM(E9:E10)</f>
        <v>238.00000000000003</v>
      </c>
      <c r="F11" s="53">
        <f>SUM(F9:F10)</f>
        <v>182</v>
      </c>
      <c r="G11" s="53">
        <f>SUM(G9:G10)</f>
        <v>169.9999999999994</v>
      </c>
      <c r="H11" s="53">
        <f>SUM(D11:G11)</f>
        <v>799.99999999999943</v>
      </c>
      <c r="I11" s="53">
        <f>SUM(I9:I10)</f>
        <v>1000</v>
      </c>
      <c r="J11" s="64"/>
    </row>
    <row r="12" spans="2:10" ht="16.5" x14ac:dyDescent="0.35">
      <c r="B12" s="52">
        <v>7</v>
      </c>
      <c r="C12" s="149" t="s">
        <v>161</v>
      </c>
      <c r="D12" s="54"/>
      <c r="E12" s="54"/>
      <c r="F12" s="54"/>
      <c r="G12" s="54"/>
      <c r="H12" s="55"/>
      <c r="I12" s="54"/>
      <c r="J12" s="63"/>
    </row>
    <row r="13" spans="2:10" ht="16.5" x14ac:dyDescent="0.4">
      <c r="B13" s="52">
        <v>8</v>
      </c>
      <c r="C13" s="145" t="s">
        <v>177</v>
      </c>
      <c r="D13" s="56">
        <f>'投入&amp;实际'!C22</f>
        <v>40425</v>
      </c>
      <c r="E13" s="56">
        <f>'投入&amp;实际'!D22</f>
        <v>50105.999999999935</v>
      </c>
      <c r="F13" s="56">
        <f>'投入&amp;实际'!E22</f>
        <v>38220</v>
      </c>
      <c r="G13" s="56">
        <f>'投入&amp;实际'!F22</f>
        <v>39269.999999999862</v>
      </c>
      <c r="H13" s="57">
        <f>SUM(D13:G13)</f>
        <v>168020.9999999998</v>
      </c>
      <c r="I13" s="56">
        <f>'投入&amp;实际'!I22</f>
        <v>250000</v>
      </c>
      <c r="J13" s="65"/>
    </row>
    <row r="14" spans="2:10" ht="16.5" x14ac:dyDescent="0.4">
      <c r="B14" s="52">
        <v>9</v>
      </c>
      <c r="C14" s="145" t="s">
        <v>178</v>
      </c>
      <c r="D14" s="56">
        <f>'投入&amp;实际'!C23</f>
        <v>75075</v>
      </c>
      <c r="E14" s="56">
        <f>'投入&amp;实际'!D23</f>
        <v>78540</v>
      </c>
      <c r="F14" s="56">
        <f>'投入&amp;实际'!E23</f>
        <v>56473.680000000022</v>
      </c>
      <c r="G14" s="56">
        <f>'投入&amp;实际'!F23</f>
        <v>45729.99999999984</v>
      </c>
      <c r="H14" s="57">
        <f>SUM(D14:G14)</f>
        <v>255818.67999999988</v>
      </c>
      <c r="I14" s="56">
        <f>'投入&amp;实际'!I23</f>
        <v>275000</v>
      </c>
      <c r="J14" s="65"/>
    </row>
    <row r="15" spans="2:10" ht="16.5" x14ac:dyDescent="0.4">
      <c r="B15" s="52">
        <v>10</v>
      </c>
      <c r="C15" s="145" t="s">
        <v>179</v>
      </c>
      <c r="D15" s="56">
        <f>SUM(D13:D14)</f>
        <v>115500</v>
      </c>
      <c r="E15" s="56">
        <f>SUM(E13:E14)</f>
        <v>128645.99999999994</v>
      </c>
      <c r="F15" s="56">
        <f>SUM(F13:F14)</f>
        <v>94693.680000000022</v>
      </c>
      <c r="G15" s="56">
        <f>SUM(G13:G14)</f>
        <v>84999.999999999709</v>
      </c>
      <c r="H15" s="57">
        <f>SUM(D15:G15)</f>
        <v>423839.67999999964</v>
      </c>
      <c r="I15" s="56">
        <f>SUM(I13:I14)</f>
        <v>525000</v>
      </c>
      <c r="J15" s="65"/>
    </row>
    <row r="17" spans="2:10" ht="16.5" x14ac:dyDescent="0.4">
      <c r="B17" s="177" t="s">
        <v>151</v>
      </c>
      <c r="C17" s="178"/>
      <c r="D17" s="178"/>
      <c r="E17" s="178"/>
      <c r="F17" s="178"/>
      <c r="G17" s="178"/>
      <c r="H17" s="178"/>
      <c r="I17" s="179"/>
    </row>
    <row r="18" spans="2:10" x14ac:dyDescent="0.35">
      <c r="B18" s="51"/>
      <c r="C18" s="51">
        <v>1</v>
      </c>
      <c r="D18" s="51">
        <v>2</v>
      </c>
      <c r="E18" s="51">
        <v>3</v>
      </c>
      <c r="F18" s="51">
        <v>4</v>
      </c>
      <c r="G18" s="51">
        <v>5</v>
      </c>
      <c r="H18" s="51">
        <v>6</v>
      </c>
      <c r="I18" s="51">
        <v>7</v>
      </c>
    </row>
    <row r="19" spans="2:10" ht="16.5" x14ac:dyDescent="0.4">
      <c r="B19" s="52">
        <v>1</v>
      </c>
      <c r="C19" s="146" t="s">
        <v>183</v>
      </c>
      <c r="D19" s="72" t="s">
        <v>141</v>
      </c>
      <c r="E19" s="72" t="s">
        <v>150</v>
      </c>
      <c r="F19" s="72" t="s">
        <v>31</v>
      </c>
      <c r="G19" s="72" t="s">
        <v>60</v>
      </c>
      <c r="H19" s="138" t="s">
        <v>68</v>
      </c>
      <c r="I19" s="138" t="s">
        <v>132</v>
      </c>
      <c r="J19" s="62"/>
    </row>
    <row r="20" spans="2:10" ht="16.5" x14ac:dyDescent="0.4">
      <c r="B20" s="58">
        <v>2</v>
      </c>
      <c r="C20" s="151" t="s">
        <v>162</v>
      </c>
      <c r="D20" s="54"/>
      <c r="E20" s="54"/>
      <c r="F20" s="54"/>
      <c r="G20" s="54"/>
      <c r="H20" s="55"/>
      <c r="I20" s="54"/>
      <c r="J20" s="63"/>
    </row>
    <row r="21" spans="2:10" ht="16.5" x14ac:dyDescent="0.4">
      <c r="B21" s="58">
        <v>3</v>
      </c>
      <c r="C21" s="145" t="s">
        <v>112</v>
      </c>
      <c r="D21" s="53">
        <f>'投入&amp;实际'!C48</f>
        <v>675.024</v>
      </c>
      <c r="E21" s="53">
        <f>'投入&amp;实际'!D48</f>
        <v>602.45892000000003</v>
      </c>
      <c r="F21" s="53">
        <f>'投入&amp;实际'!E48</f>
        <v>219.3828</v>
      </c>
      <c r="G21" s="53">
        <f>'投入&amp;实际'!F48</f>
        <v>201.50269999999927</v>
      </c>
      <c r="H21" s="53">
        <f>SUM(D21:G21)</f>
        <v>1698.3684199999993</v>
      </c>
      <c r="I21" s="53">
        <f>'投入&amp;实际'!I48</f>
        <v>3200</v>
      </c>
      <c r="J21" s="66"/>
    </row>
    <row r="22" spans="2:10" ht="16.5" x14ac:dyDescent="0.4">
      <c r="B22" s="58">
        <v>4</v>
      </c>
      <c r="C22" s="145" t="s">
        <v>165</v>
      </c>
      <c r="D22" s="53">
        <f>'投入&amp;实际'!C49</f>
        <v>176.39999999999998</v>
      </c>
      <c r="E22" s="53">
        <f>'投入&amp;实际'!D49</f>
        <v>387.99236000000002</v>
      </c>
      <c r="F22" s="53">
        <f>'投入&amp;实际'!E49</f>
        <v>586.04</v>
      </c>
      <c r="G22" s="53">
        <f>'投入&amp;实际'!F49</f>
        <v>551.30999999999813</v>
      </c>
      <c r="H22" s="53">
        <f>SUM(D22:G22)</f>
        <v>1701.7423599999981</v>
      </c>
      <c r="I22" s="53">
        <f>'投入&amp;实际'!I49</f>
        <v>799.99999999999977</v>
      </c>
      <c r="J22" s="66"/>
    </row>
    <row r="23" spans="2:10" ht="16.5" x14ac:dyDescent="0.4">
      <c r="B23" s="58">
        <v>5</v>
      </c>
      <c r="C23" s="145" t="s">
        <v>163</v>
      </c>
      <c r="D23" s="53">
        <f>SUM(D21:D22)</f>
        <v>851.42399999999998</v>
      </c>
      <c r="E23" s="53">
        <f>SUM(E21:E22)</f>
        <v>990.45128</v>
      </c>
      <c r="F23" s="53">
        <f>SUM(F21:F22)</f>
        <v>805.42279999999994</v>
      </c>
      <c r="G23" s="53">
        <f>SUM(G21:G22)</f>
        <v>752.81269999999745</v>
      </c>
      <c r="H23" s="53">
        <f>SUM(D23:G23)</f>
        <v>3400.1107799999972</v>
      </c>
      <c r="I23" s="53">
        <f>SUM(I21:I22)</f>
        <v>4000</v>
      </c>
      <c r="J23" s="63"/>
    </row>
    <row r="24" spans="2:10" ht="16.5" x14ac:dyDescent="0.4">
      <c r="B24" s="58">
        <v>6</v>
      </c>
      <c r="C24" s="151" t="s">
        <v>164</v>
      </c>
      <c r="D24" s="54"/>
      <c r="E24" s="54"/>
      <c r="F24" s="54"/>
      <c r="G24" s="54"/>
      <c r="H24" s="55"/>
      <c r="I24" s="54"/>
      <c r="J24" s="63"/>
    </row>
    <row r="25" spans="2:10" ht="16.5" x14ac:dyDescent="0.4">
      <c r="B25" s="52">
        <v>7</v>
      </c>
      <c r="C25" s="145" t="s">
        <v>180</v>
      </c>
      <c r="D25" s="56">
        <f>'投入&amp;实际'!C52</f>
        <v>37126.32</v>
      </c>
      <c r="E25" s="56">
        <f>'投入&amp;实际'!D52</f>
        <v>35719.859280000026</v>
      </c>
      <c r="F25" s="56">
        <f>'投入&amp;实际'!E52</f>
        <v>14259.882</v>
      </c>
      <c r="G25" s="56">
        <f>'投入&amp;实际'!F52</f>
        <v>13097.675499999952</v>
      </c>
      <c r="H25" s="57">
        <f>SUM(D25:G25)</f>
        <v>100203.73677999998</v>
      </c>
      <c r="I25" s="56">
        <f>'投入&amp;实际'!I52</f>
        <v>176000</v>
      </c>
      <c r="J25" s="65"/>
    </row>
    <row r="26" spans="2:10" ht="16.5" x14ac:dyDescent="0.4">
      <c r="B26" s="52">
        <v>8</v>
      </c>
      <c r="C26" s="145" t="s">
        <v>181</v>
      </c>
      <c r="D26" s="56">
        <f>'投入&amp;实际'!C53</f>
        <v>5291.9999999999991</v>
      </c>
      <c r="E26" s="56">
        <f>'投入&amp;实际'!D53</f>
        <v>11639.7708</v>
      </c>
      <c r="F26" s="56">
        <f>'投入&amp;实际'!E53</f>
        <v>17581.199999999997</v>
      </c>
      <c r="G26" s="56">
        <f>'投入&amp;实际'!F53</f>
        <v>16539.299999999945</v>
      </c>
      <c r="H26" s="57">
        <f>SUM(D26:G26)</f>
        <v>51052.27079999994</v>
      </c>
      <c r="I26" s="56">
        <f>'投入&amp;实际'!I53</f>
        <v>23999.999999999993</v>
      </c>
      <c r="J26" s="65"/>
    </row>
    <row r="27" spans="2:10" ht="16.5" x14ac:dyDescent="0.4">
      <c r="B27" s="52">
        <v>9</v>
      </c>
      <c r="C27" s="145" t="s">
        <v>182</v>
      </c>
      <c r="D27" s="56">
        <f>SUM(D25:D26)</f>
        <v>42418.32</v>
      </c>
      <c r="E27" s="56">
        <f>SUM(E25:E26)</f>
        <v>47359.630080000024</v>
      </c>
      <c r="F27" s="56">
        <f>SUM(F25:F26)</f>
        <v>31841.081999999995</v>
      </c>
      <c r="G27" s="56">
        <f>SUM(G25:G26)</f>
        <v>29636.975499999899</v>
      </c>
      <c r="H27" s="57">
        <f>SUM(D27:G27)</f>
        <v>151256.00757999992</v>
      </c>
      <c r="I27" s="56">
        <f>SUM(I25:I26)</f>
        <v>200000</v>
      </c>
      <c r="J27" s="65"/>
    </row>
    <row r="29" spans="2:10" ht="16.5" x14ac:dyDescent="0.4">
      <c r="B29" s="177" t="s">
        <v>152</v>
      </c>
      <c r="C29" s="178"/>
      <c r="D29" s="178"/>
      <c r="E29" s="178"/>
      <c r="F29" s="178"/>
      <c r="G29" s="178"/>
      <c r="H29" s="178"/>
      <c r="I29" s="179"/>
    </row>
    <row r="30" spans="2:10" x14ac:dyDescent="0.35">
      <c r="B30" s="51"/>
      <c r="C30" s="150">
        <v>1</v>
      </c>
      <c r="D30" s="51">
        <v>2</v>
      </c>
      <c r="E30" s="51">
        <v>3</v>
      </c>
      <c r="F30" s="51">
        <v>4</v>
      </c>
      <c r="G30" s="51">
        <v>5</v>
      </c>
      <c r="H30" s="51">
        <v>6</v>
      </c>
      <c r="I30" s="51">
        <v>7</v>
      </c>
    </row>
    <row r="31" spans="2:10" ht="16.5" x14ac:dyDescent="0.35">
      <c r="B31" s="52">
        <v>1</v>
      </c>
      <c r="C31" s="152" t="s">
        <v>184</v>
      </c>
      <c r="D31" s="72" t="s">
        <v>65</v>
      </c>
      <c r="E31" s="72" t="s">
        <v>47</v>
      </c>
      <c r="F31" s="72" t="s">
        <v>142</v>
      </c>
      <c r="G31" s="72" t="s">
        <v>60</v>
      </c>
      <c r="H31" s="138" t="s">
        <v>133</v>
      </c>
      <c r="I31" s="138" t="s">
        <v>132</v>
      </c>
      <c r="J31" s="62"/>
    </row>
    <row r="32" spans="2:10" ht="17" thickBot="1" x14ac:dyDescent="0.4">
      <c r="B32" s="58">
        <v>2</v>
      </c>
      <c r="C32" s="143" t="s">
        <v>86</v>
      </c>
      <c r="D32" s="59"/>
      <c r="E32" s="59"/>
      <c r="F32" s="59"/>
      <c r="G32" s="59"/>
      <c r="H32" s="60"/>
      <c r="I32" s="59"/>
      <c r="J32" s="67"/>
    </row>
    <row r="33" spans="2:10" ht="16.5" x14ac:dyDescent="0.4">
      <c r="B33" s="58">
        <v>3</v>
      </c>
      <c r="C33" s="145" t="s">
        <v>185</v>
      </c>
      <c r="D33" s="53">
        <f>'投入&amp;实际'!C75</f>
        <v>134.4</v>
      </c>
      <c r="E33" s="53">
        <f>'投入&amp;实际'!D75</f>
        <v>209.44000000000005</v>
      </c>
      <c r="F33" s="53">
        <f>'投入&amp;实际'!E75</f>
        <v>180.54399999999998</v>
      </c>
      <c r="G33" s="53">
        <f>'投入&amp;实际'!F75</f>
        <v>165.91999999999942</v>
      </c>
      <c r="H33" s="53">
        <f>SUM(D33:G33)</f>
        <v>690.30399999999941</v>
      </c>
      <c r="I33" s="53">
        <f>'投入&amp;实际'!I75</f>
        <v>600</v>
      </c>
      <c r="J33" s="68"/>
    </row>
    <row r="34" spans="2:10" ht="16.5" x14ac:dyDescent="0.4">
      <c r="B34" s="58">
        <v>4</v>
      </c>
      <c r="C34" s="145" t="s">
        <v>186</v>
      </c>
      <c r="D34" s="53">
        <f>'投入&amp;实际'!C76</f>
        <v>79.38</v>
      </c>
      <c r="E34" s="53">
        <f>'投入&amp;实际'!D76</f>
        <v>54.739999999999988</v>
      </c>
      <c r="F34" s="53">
        <f>'投入&amp;实际'!E76</f>
        <v>49.139999999999993</v>
      </c>
      <c r="G34" s="53">
        <f>'投入&amp;实际'!F76</f>
        <v>46.358999999999824</v>
      </c>
      <c r="H34" s="53">
        <f>SUM(D34:G34)</f>
        <v>229.6189999999998</v>
      </c>
      <c r="I34" s="53">
        <f>'投入&amp;实际'!I76</f>
        <v>400</v>
      </c>
      <c r="J34" s="68"/>
    </row>
    <row r="35" spans="2:10" ht="16.5" x14ac:dyDescent="0.4">
      <c r="B35" s="58">
        <v>5</v>
      </c>
      <c r="C35" s="145" t="s">
        <v>87</v>
      </c>
      <c r="D35" s="53">
        <f>SUM(D33:D34)</f>
        <v>213.78</v>
      </c>
      <c r="E35" s="53">
        <f>SUM(E33:E34)</f>
        <v>264.18000000000006</v>
      </c>
      <c r="F35" s="53">
        <f>SUM(F33:F34)</f>
        <v>229.68399999999997</v>
      </c>
      <c r="G35" s="53">
        <f>SUM(G33:G34)</f>
        <v>212.27899999999926</v>
      </c>
      <c r="H35" s="53">
        <f>SUM(D35:G35)</f>
        <v>919.92299999999932</v>
      </c>
      <c r="I35" s="53">
        <f>SUM(I33:I34)</f>
        <v>1000</v>
      </c>
      <c r="J35" s="63"/>
    </row>
    <row r="36" spans="2:10" ht="17" thickBot="1" x14ac:dyDescent="0.4">
      <c r="B36" s="58">
        <v>6</v>
      </c>
      <c r="C36" s="143" t="s">
        <v>88</v>
      </c>
      <c r="D36" s="54"/>
      <c r="E36" s="54"/>
      <c r="F36" s="54"/>
      <c r="G36" s="54"/>
      <c r="H36" s="55"/>
      <c r="I36" s="54"/>
      <c r="J36" s="63"/>
    </row>
    <row r="37" spans="2:10" ht="16.5" x14ac:dyDescent="0.4">
      <c r="B37" s="52">
        <v>7</v>
      </c>
      <c r="C37" s="145" t="s">
        <v>83</v>
      </c>
      <c r="D37" s="56">
        <f>'投入&amp;实际'!C79</f>
        <v>2755.2000000000003</v>
      </c>
      <c r="E37" s="56">
        <f>'投入&amp;实际'!D79</f>
        <v>4450.6000000000013</v>
      </c>
      <c r="F37" s="56">
        <f>'投入&amp;实际'!E79</f>
        <v>4197.6479999999992</v>
      </c>
      <c r="G37" s="56">
        <f>'投入&amp;实际'!F79</f>
        <v>3782.9759999999869</v>
      </c>
      <c r="H37" s="57">
        <f>SUM(D37:G37)</f>
        <v>15186.423999999988</v>
      </c>
      <c r="I37" s="56">
        <f>'投入&amp;实际'!I79</f>
        <v>11400</v>
      </c>
      <c r="J37" s="65"/>
    </row>
    <row r="38" spans="2:10" ht="16.5" x14ac:dyDescent="0.4">
      <c r="B38" s="52">
        <v>8</v>
      </c>
      <c r="C38" s="145" t="s">
        <v>81</v>
      </c>
      <c r="D38" s="56">
        <f>'投入&amp;实际'!C80</f>
        <v>1190.6999999999998</v>
      </c>
      <c r="E38" s="56">
        <f>'投入&amp;实际'!D80</f>
        <v>836.74624999999924</v>
      </c>
      <c r="F38" s="56">
        <f>'投入&amp;实际'!E80</f>
        <v>835.1752499999983</v>
      </c>
      <c r="G38" s="56">
        <f>'投入&amp;实际'!F80</f>
        <v>811.28249999999696</v>
      </c>
      <c r="H38" s="57">
        <f>SUM(D38:G38)</f>
        <v>3673.9039999999945</v>
      </c>
      <c r="I38" s="56">
        <f>'投入&amp;实际'!I80</f>
        <v>6000</v>
      </c>
      <c r="J38" s="65"/>
    </row>
    <row r="39" spans="2:10" ht="16.5" x14ac:dyDescent="0.4">
      <c r="B39" s="52">
        <v>9</v>
      </c>
      <c r="C39" s="145" t="s">
        <v>166</v>
      </c>
      <c r="D39" s="56">
        <f>SUM(D37:D38)</f>
        <v>3945.9</v>
      </c>
      <c r="E39" s="56">
        <f>SUM(E37:E38)</f>
        <v>5287.3462500000005</v>
      </c>
      <c r="F39" s="56">
        <f>SUM(F37:F38)</f>
        <v>5032.8232499999976</v>
      </c>
      <c r="G39" s="56">
        <f>SUM(G37:G38)</f>
        <v>4594.2584999999835</v>
      </c>
      <c r="H39" s="57">
        <f>SUM(D39:G39)</f>
        <v>18860.32799999998</v>
      </c>
      <c r="I39" s="56">
        <f>SUM(I37:I38)</f>
        <v>17400</v>
      </c>
      <c r="J39" s="65"/>
    </row>
    <row r="41" spans="2:10" ht="16.5" x14ac:dyDescent="0.4">
      <c r="B41" s="177" t="s">
        <v>153</v>
      </c>
      <c r="C41" s="178"/>
      <c r="D41" s="178"/>
      <c r="E41" s="178"/>
      <c r="F41" s="178"/>
      <c r="G41" s="178"/>
      <c r="H41" s="178"/>
      <c r="I41" s="179"/>
    </row>
    <row r="42" spans="2:10" x14ac:dyDescent="0.35">
      <c r="B42" s="51"/>
      <c r="C42" s="150">
        <v>1</v>
      </c>
      <c r="D42" s="51">
        <v>2</v>
      </c>
      <c r="E42" s="51">
        <v>3</v>
      </c>
      <c r="F42" s="51">
        <v>4</v>
      </c>
      <c r="G42" s="51">
        <v>5</v>
      </c>
      <c r="H42" s="51">
        <v>6</v>
      </c>
      <c r="I42" s="51">
        <v>7</v>
      </c>
    </row>
    <row r="43" spans="2:10" ht="16.5" x14ac:dyDescent="0.35">
      <c r="B43" s="52">
        <v>1</v>
      </c>
      <c r="C43" s="152" t="s">
        <v>187</v>
      </c>
      <c r="D43" s="72" t="s">
        <v>141</v>
      </c>
      <c r="E43" s="72" t="s">
        <v>47</v>
      </c>
      <c r="F43" s="72" t="s">
        <v>142</v>
      </c>
      <c r="G43" s="72" t="s">
        <v>60</v>
      </c>
      <c r="H43" s="138" t="s">
        <v>133</v>
      </c>
      <c r="I43" s="138" t="s">
        <v>33</v>
      </c>
      <c r="J43" s="62"/>
    </row>
    <row r="44" spans="2:10" ht="16.5" x14ac:dyDescent="0.35">
      <c r="B44" s="52">
        <v>2</v>
      </c>
      <c r="C44" s="149" t="s">
        <v>167</v>
      </c>
      <c r="D44" s="56">
        <f>'投入&amp;实际'!C92</f>
        <v>961.48192000000142</v>
      </c>
      <c r="E44" s="56">
        <f>'投入&amp;实际'!D92</f>
        <v>1137.9096721133853</v>
      </c>
      <c r="F44" s="56">
        <f>'投入&amp;实际'!E92</f>
        <v>854.40236699999878</v>
      </c>
      <c r="G44" s="56">
        <f>'投入&amp;实际'!F92</f>
        <v>775.83221355694093</v>
      </c>
      <c r="H44" s="57">
        <f t="shared" ref="H44:H48" si="0">SUM(D44:G44)</f>
        <v>3729.6261726703265</v>
      </c>
      <c r="I44" s="56">
        <f>'投入&amp;实际'!I92</f>
        <v>4000</v>
      </c>
      <c r="J44" s="65"/>
    </row>
    <row r="45" spans="2:10" ht="16.5" x14ac:dyDescent="0.35">
      <c r="B45" s="52">
        <v>3</v>
      </c>
      <c r="C45" s="149" t="s">
        <v>168</v>
      </c>
      <c r="D45" s="56">
        <f>'投入&amp;实际'!C93</f>
        <v>3188.9150346666675</v>
      </c>
      <c r="E45" s="56">
        <f>'投入&amp;实际'!D93</f>
        <v>3412.663557845673</v>
      </c>
      <c r="F45" s="56">
        <f>'投入&amp;实际'!E93</f>
        <v>2476.5286000000006</v>
      </c>
      <c r="G45" s="56">
        <f>'投入&amp;实际'!F93</f>
        <v>2642.8229634633303</v>
      </c>
      <c r="H45" s="57">
        <f t="shared" si="0"/>
        <v>11720.93015597567</v>
      </c>
      <c r="I45" s="56">
        <f>'投入&amp;实际'!I93</f>
        <v>12000</v>
      </c>
      <c r="J45" s="65"/>
    </row>
    <row r="46" spans="2:10" ht="16.5" x14ac:dyDescent="0.35">
      <c r="B46" s="52">
        <v>4</v>
      </c>
      <c r="C46" s="149" t="s">
        <v>169</v>
      </c>
      <c r="D46" s="56">
        <f>'投入&amp;实际'!C94</f>
        <v>4464.4807126258711</v>
      </c>
      <c r="E46" s="56">
        <f>'投入&amp;实际'!D94</f>
        <v>4009.7558345566167</v>
      </c>
      <c r="F46" s="56">
        <f>'投入&amp;实际'!E94</f>
        <v>3135.9001800773335</v>
      </c>
      <c r="G46" s="56">
        <f>'投入&amp;实际'!F94</f>
        <v>2294.5714942599288</v>
      </c>
      <c r="H46" s="57">
        <f t="shared" si="0"/>
        <v>13904.708221519752</v>
      </c>
      <c r="I46" s="56">
        <f>'投入&amp;实际'!I94</f>
        <v>12180</v>
      </c>
      <c r="J46" s="65"/>
    </row>
    <row r="47" spans="2:10" ht="16.5" x14ac:dyDescent="0.35">
      <c r="B47" s="52">
        <v>5</v>
      </c>
      <c r="C47" s="149" t="s">
        <v>96</v>
      </c>
      <c r="D47" s="56">
        <f>'投入&amp;实际'!C95</f>
        <v>2078.3981409759858</v>
      </c>
      <c r="E47" s="56">
        <f>'投入&amp;实际'!D95</f>
        <v>1985.2008166725245</v>
      </c>
      <c r="F47" s="56">
        <f>'投入&amp;实际'!E95</f>
        <v>1461.2784133063276</v>
      </c>
      <c r="G47" s="56">
        <f>'投入&amp;实际'!F95</f>
        <v>1208.6718848915298</v>
      </c>
      <c r="H47" s="57">
        <f t="shared" si="0"/>
        <v>6733.5492558463675</v>
      </c>
      <c r="I47" s="56">
        <f>'投入&amp;实际'!I95</f>
        <v>4419.9999999999982</v>
      </c>
      <c r="J47" s="65"/>
    </row>
    <row r="48" spans="2:10" ht="16.5" x14ac:dyDescent="0.35">
      <c r="B48" s="52">
        <v>6</v>
      </c>
      <c r="C48" s="149" t="s">
        <v>170</v>
      </c>
      <c r="D48" s="56">
        <f>SUM(D44:D47)</f>
        <v>10693.275808268525</v>
      </c>
      <c r="E48" s="56">
        <f t="shared" ref="E48:G48" si="1">SUM(E44:E47)</f>
        <v>10545.529881188198</v>
      </c>
      <c r="F48" s="56">
        <f t="shared" si="1"/>
        <v>7928.1095603836611</v>
      </c>
      <c r="G48" s="56">
        <f t="shared" si="1"/>
        <v>6921.89855617173</v>
      </c>
      <c r="H48" s="57">
        <f t="shared" si="0"/>
        <v>36088.813806012113</v>
      </c>
      <c r="I48" s="56">
        <f t="shared" ref="I48" si="2">SUM(I44:I47)</f>
        <v>32600</v>
      </c>
      <c r="J48" s="65"/>
    </row>
    <row r="50" spans="2:10" ht="16.5" x14ac:dyDescent="0.4">
      <c r="B50" s="177" t="s">
        <v>144</v>
      </c>
      <c r="C50" s="178"/>
      <c r="D50" s="178"/>
      <c r="E50" s="178"/>
      <c r="F50" s="178"/>
      <c r="G50" s="178"/>
      <c r="H50" s="178"/>
      <c r="I50" s="179"/>
    </row>
    <row r="51" spans="2:10" x14ac:dyDescent="0.35">
      <c r="B51" s="51"/>
      <c r="C51" s="150">
        <v>1</v>
      </c>
      <c r="D51" s="51">
        <v>2</v>
      </c>
      <c r="E51" s="51">
        <v>3</v>
      </c>
      <c r="F51" s="51">
        <v>4</v>
      </c>
      <c r="G51" s="51">
        <v>5</v>
      </c>
      <c r="H51" s="51">
        <v>6</v>
      </c>
      <c r="I51" s="51">
        <v>7</v>
      </c>
    </row>
    <row r="52" spans="2:10" ht="16.5" x14ac:dyDescent="0.35">
      <c r="B52" s="52">
        <v>1</v>
      </c>
      <c r="C52" s="148" t="s">
        <v>131</v>
      </c>
      <c r="D52" s="72" t="s">
        <v>65</v>
      </c>
      <c r="E52" s="72" t="s">
        <v>47</v>
      </c>
      <c r="F52" s="72" t="s">
        <v>7</v>
      </c>
      <c r="G52" s="72" t="s">
        <v>143</v>
      </c>
      <c r="H52" s="138" t="s">
        <v>133</v>
      </c>
      <c r="I52" s="138" t="s">
        <v>33</v>
      </c>
      <c r="J52" s="62"/>
    </row>
    <row r="53" spans="2:10" ht="16.5" x14ac:dyDescent="0.35">
      <c r="B53" s="58">
        <v>2</v>
      </c>
      <c r="C53" s="149" t="s">
        <v>171</v>
      </c>
      <c r="D53" s="57">
        <f>'投入&amp;实际'!C108</f>
        <v>5000</v>
      </c>
      <c r="E53" s="57">
        <f>'投入&amp;实际'!D108</f>
        <v>5000</v>
      </c>
      <c r="F53" s="57">
        <f>'投入&amp;实际'!E108</f>
        <v>5000</v>
      </c>
      <c r="G53" s="57">
        <f>'投入&amp;实际'!F108</f>
        <v>5000</v>
      </c>
      <c r="H53" s="57">
        <f>SUM(D53:G53)</f>
        <v>20000</v>
      </c>
      <c r="I53" s="57">
        <f>'投入&amp;实际'!I108</f>
        <v>20000</v>
      </c>
      <c r="J53" s="65"/>
    </row>
    <row r="54" spans="2:10" ht="16.5" x14ac:dyDescent="0.35">
      <c r="B54" s="58">
        <v>3</v>
      </c>
      <c r="C54" s="149" t="s">
        <v>99</v>
      </c>
      <c r="D54" s="57">
        <f>'投入&amp;实际'!C109</f>
        <v>7000</v>
      </c>
      <c r="E54" s="57">
        <f>'投入&amp;实际'!D109</f>
        <v>7000</v>
      </c>
      <c r="F54" s="57">
        <f>'投入&amp;实际'!E109</f>
        <v>7000</v>
      </c>
      <c r="G54" s="57">
        <f>'投入&amp;实际'!F109</f>
        <v>7000</v>
      </c>
      <c r="H54" s="57">
        <f t="shared" ref="H54:H58" si="3">SUM(D54:G54)</f>
        <v>28000</v>
      </c>
      <c r="I54" s="57">
        <f>'投入&amp;实际'!I109</f>
        <v>28000</v>
      </c>
      <c r="J54" s="65"/>
    </row>
    <row r="55" spans="2:10" ht="16.5" x14ac:dyDescent="0.35">
      <c r="B55" s="58">
        <v>4</v>
      </c>
      <c r="C55" s="149" t="s">
        <v>95</v>
      </c>
      <c r="D55" s="57">
        <f>'投入&amp;实际'!C110</f>
        <v>10000</v>
      </c>
      <c r="E55" s="57">
        <f>'投入&amp;实际'!D110</f>
        <v>9500</v>
      </c>
      <c r="F55" s="57">
        <f>'投入&amp;实际'!E110</f>
        <v>7500</v>
      </c>
      <c r="G55" s="57">
        <f>'投入&amp;实际'!F110</f>
        <v>7500</v>
      </c>
      <c r="H55" s="57">
        <f t="shared" si="3"/>
        <v>34500</v>
      </c>
      <c r="I55" s="57">
        <f>'投入&amp;实际'!I110</f>
        <v>40000</v>
      </c>
      <c r="J55" s="65"/>
    </row>
    <row r="56" spans="2:10" ht="16.5" x14ac:dyDescent="0.35">
      <c r="B56" s="58">
        <v>5</v>
      </c>
      <c r="C56" s="149" t="s">
        <v>172</v>
      </c>
      <c r="D56" s="57">
        <f>'投入&amp;实际'!C111</f>
        <v>2500</v>
      </c>
      <c r="E56" s="57">
        <f>'投入&amp;实际'!D111</f>
        <v>2500</v>
      </c>
      <c r="F56" s="57">
        <f>'投入&amp;实际'!E111</f>
        <v>2500</v>
      </c>
      <c r="G56" s="57">
        <f>'投入&amp;实际'!F111</f>
        <v>0</v>
      </c>
      <c r="H56" s="57">
        <f t="shared" si="3"/>
        <v>7500</v>
      </c>
      <c r="I56" s="57">
        <f>'投入&amp;实际'!I111</f>
        <v>13000</v>
      </c>
      <c r="J56" s="65"/>
    </row>
    <row r="57" spans="2:10" ht="16.5" x14ac:dyDescent="0.35">
      <c r="B57" s="58">
        <v>6</v>
      </c>
      <c r="C57" s="149" t="s">
        <v>173</v>
      </c>
      <c r="D57" s="57">
        <f>'投入&amp;实际'!C112</f>
        <v>3000</v>
      </c>
      <c r="E57" s="57">
        <f>'投入&amp;实际'!D112</f>
        <v>3000</v>
      </c>
      <c r="F57" s="57">
        <f>'投入&amp;实际'!E112</f>
        <v>3000</v>
      </c>
      <c r="G57" s="57">
        <f>'投入&amp;实际'!F112</f>
        <v>1000</v>
      </c>
      <c r="H57" s="57">
        <f t="shared" si="3"/>
        <v>10000</v>
      </c>
      <c r="I57" s="57">
        <f>'投入&amp;实际'!I112</f>
        <v>14000</v>
      </c>
      <c r="J57" s="65"/>
    </row>
    <row r="58" spans="2:10" ht="16.5" x14ac:dyDescent="0.35">
      <c r="B58" s="52">
        <v>7</v>
      </c>
      <c r="C58" s="149" t="s">
        <v>104</v>
      </c>
      <c r="D58" s="56">
        <f>SUM(D53:D57)</f>
        <v>27500</v>
      </c>
      <c r="E58" s="56">
        <f t="shared" ref="E58:G58" si="4">SUM(E53:E57)</f>
        <v>27000</v>
      </c>
      <c r="F58" s="56">
        <f t="shared" si="4"/>
        <v>25000</v>
      </c>
      <c r="G58" s="56">
        <f t="shared" si="4"/>
        <v>20500</v>
      </c>
      <c r="H58" s="57">
        <f t="shared" si="3"/>
        <v>100000</v>
      </c>
      <c r="I58" s="56">
        <f t="shared" ref="I58" si="5">SUM(I53:I57)</f>
        <v>115000</v>
      </c>
      <c r="J58" s="65"/>
    </row>
    <row r="60" spans="2:10" ht="16.5" x14ac:dyDescent="0.4">
      <c r="B60" s="177" t="s">
        <v>145</v>
      </c>
      <c r="C60" s="178"/>
      <c r="D60" s="178"/>
      <c r="E60" s="178"/>
      <c r="F60" s="178"/>
      <c r="G60" s="178"/>
      <c r="H60" s="178"/>
      <c r="I60" s="179"/>
    </row>
    <row r="61" spans="2:10" x14ac:dyDescent="0.35">
      <c r="B61" s="51"/>
      <c r="C61" s="51">
        <v>1</v>
      </c>
      <c r="D61" s="51">
        <v>2</v>
      </c>
      <c r="E61" s="51">
        <v>3</v>
      </c>
      <c r="F61" s="51">
        <v>4</v>
      </c>
      <c r="G61" s="51">
        <v>5</v>
      </c>
      <c r="H61" s="51">
        <v>6</v>
      </c>
      <c r="I61" s="51">
        <v>7</v>
      </c>
    </row>
    <row r="62" spans="2:10" ht="16.5" x14ac:dyDescent="0.35">
      <c r="B62" s="52">
        <v>1</v>
      </c>
      <c r="C62" s="141" t="s">
        <v>134</v>
      </c>
      <c r="D62" s="72" t="s">
        <v>141</v>
      </c>
      <c r="E62" s="72" t="s">
        <v>150</v>
      </c>
      <c r="F62" s="72" t="s">
        <v>7</v>
      </c>
      <c r="G62" s="72" t="s">
        <v>60</v>
      </c>
      <c r="H62" s="138" t="s">
        <v>68</v>
      </c>
      <c r="I62" s="138" t="s">
        <v>33</v>
      </c>
      <c r="J62" s="62"/>
    </row>
    <row r="63" spans="2:10" ht="16.5" x14ac:dyDescent="0.35">
      <c r="B63" s="58">
        <v>2</v>
      </c>
      <c r="C63" s="59" t="s">
        <v>138</v>
      </c>
      <c r="D63" s="53">
        <f>D11</f>
        <v>210</v>
      </c>
      <c r="E63" s="53">
        <f t="shared" ref="E63:G63" si="6">E11</f>
        <v>238.00000000000003</v>
      </c>
      <c r="F63" s="53">
        <f t="shared" si="6"/>
        <v>182</v>
      </c>
      <c r="G63" s="53">
        <f t="shared" si="6"/>
        <v>169.9999999999994</v>
      </c>
      <c r="H63" s="53">
        <f>SUM(D63:G63)</f>
        <v>799.99999999999943</v>
      </c>
      <c r="I63" s="53">
        <f t="shared" ref="I63" si="7">I11</f>
        <v>1000</v>
      </c>
      <c r="J63" s="65"/>
    </row>
    <row r="64" spans="2:10" ht="16.5" x14ac:dyDescent="0.35">
      <c r="B64" s="58">
        <v>3</v>
      </c>
      <c r="C64" s="59" t="s">
        <v>174</v>
      </c>
      <c r="D64" s="57">
        <f>D15</f>
        <v>115500</v>
      </c>
      <c r="E64" s="57">
        <f t="shared" ref="E64:G64" si="8">E15</f>
        <v>128645.99999999994</v>
      </c>
      <c r="F64" s="57">
        <f t="shared" si="8"/>
        <v>94693.680000000022</v>
      </c>
      <c r="G64" s="57">
        <f t="shared" si="8"/>
        <v>84999.999999999709</v>
      </c>
      <c r="H64" s="57">
        <f t="shared" ref="H64:H68" si="9">SUM(D64:G64)</f>
        <v>423839.67999999964</v>
      </c>
      <c r="I64" s="57">
        <f t="shared" ref="I64" si="10">I15</f>
        <v>525000</v>
      </c>
      <c r="J64" s="65"/>
    </row>
    <row r="65" spans="2:10" ht="16.5" x14ac:dyDescent="0.35">
      <c r="B65" s="58">
        <v>4</v>
      </c>
      <c r="C65" s="131" t="s">
        <v>135</v>
      </c>
      <c r="D65" s="57">
        <f>D27+D39+D48</f>
        <v>57057.495808268526</v>
      </c>
      <c r="E65" s="57">
        <f t="shared" ref="E65:G65" si="11">E27+E39+E48</f>
        <v>63192.506211188229</v>
      </c>
      <c r="F65" s="57">
        <f t="shared" si="11"/>
        <v>44802.014810383655</v>
      </c>
      <c r="G65" s="57">
        <f t="shared" si="11"/>
        <v>41153.132556171608</v>
      </c>
      <c r="H65" s="57">
        <f t="shared" si="9"/>
        <v>206205.14938601205</v>
      </c>
      <c r="I65" s="57">
        <f t="shared" ref="I65" si="12">I27+I39+I48</f>
        <v>250000</v>
      </c>
      <c r="J65" s="65"/>
    </row>
    <row r="66" spans="2:10" ht="16.5" x14ac:dyDescent="0.35">
      <c r="B66" s="58">
        <v>5</v>
      </c>
      <c r="C66" s="131" t="s">
        <v>175</v>
      </c>
      <c r="D66" s="57">
        <f>D64-D65</f>
        <v>58442.504191731474</v>
      </c>
      <c r="E66" s="57">
        <f t="shared" ref="E66:I66" si="13">E64-E65</f>
        <v>65453.493788811713</v>
      </c>
      <c r="F66" s="57">
        <f t="shared" si="13"/>
        <v>49891.665189616368</v>
      </c>
      <c r="G66" s="57">
        <f t="shared" si="13"/>
        <v>43846.867443828101</v>
      </c>
      <c r="H66" s="57">
        <f t="shared" si="9"/>
        <v>217634.53061398765</v>
      </c>
      <c r="I66" s="57">
        <f t="shared" si="13"/>
        <v>275000</v>
      </c>
      <c r="J66" s="65"/>
    </row>
    <row r="67" spans="2:10" ht="16.5" x14ac:dyDescent="0.35">
      <c r="B67" s="58">
        <v>6</v>
      </c>
      <c r="C67" s="131" t="s">
        <v>146</v>
      </c>
      <c r="D67" s="57">
        <f>D58</f>
        <v>27500</v>
      </c>
      <c r="E67" s="57">
        <f t="shared" ref="E67:G67" si="14">E58</f>
        <v>27000</v>
      </c>
      <c r="F67" s="57">
        <f t="shared" si="14"/>
        <v>25000</v>
      </c>
      <c r="G67" s="57">
        <f t="shared" si="14"/>
        <v>20500</v>
      </c>
      <c r="H67" s="57">
        <f t="shared" si="9"/>
        <v>100000</v>
      </c>
      <c r="I67" s="57">
        <f t="shared" ref="I67" si="15">I58</f>
        <v>115000</v>
      </c>
      <c r="J67" s="65"/>
    </row>
    <row r="68" spans="2:10" ht="16.5" x14ac:dyDescent="0.35">
      <c r="B68" s="52">
        <v>7</v>
      </c>
      <c r="C68" s="131" t="s">
        <v>140</v>
      </c>
      <c r="D68" s="56">
        <f>D66-D67</f>
        <v>30942.504191731474</v>
      </c>
      <c r="E68" s="56">
        <f t="shared" ref="E68:I68" si="16">E66-E67</f>
        <v>38453.493788811713</v>
      </c>
      <c r="F68" s="56">
        <f t="shared" si="16"/>
        <v>24891.665189616368</v>
      </c>
      <c r="G68" s="56">
        <f t="shared" si="16"/>
        <v>23346.867443828101</v>
      </c>
      <c r="H68" s="57">
        <f t="shared" si="9"/>
        <v>117634.53061398765</v>
      </c>
      <c r="I68" s="56">
        <f t="shared" si="16"/>
        <v>160000</v>
      </c>
      <c r="J68" s="65"/>
    </row>
    <row r="70" spans="2:10" ht="16.5" x14ac:dyDescent="0.4">
      <c r="B70" s="177" t="s">
        <v>147</v>
      </c>
      <c r="C70" s="178"/>
      <c r="D70" s="178"/>
      <c r="E70" s="178"/>
      <c r="F70" s="178"/>
      <c r="G70" s="178"/>
      <c r="H70" s="178"/>
      <c r="I70" s="179"/>
    </row>
    <row r="71" spans="2:10" x14ac:dyDescent="0.35">
      <c r="B71" s="51"/>
      <c r="C71" s="51">
        <v>1</v>
      </c>
      <c r="D71" s="51">
        <v>2</v>
      </c>
      <c r="E71" s="51">
        <v>3</v>
      </c>
      <c r="F71" s="51">
        <v>4</v>
      </c>
      <c r="G71" s="51">
        <v>5</v>
      </c>
      <c r="H71" s="51">
        <v>6</v>
      </c>
      <c r="I71" s="51">
        <v>7</v>
      </c>
    </row>
    <row r="72" spans="2:10" ht="16.5" x14ac:dyDescent="0.35">
      <c r="B72" s="52">
        <v>1</v>
      </c>
      <c r="C72" s="141" t="s">
        <v>137</v>
      </c>
      <c r="D72" s="72" t="s">
        <v>141</v>
      </c>
      <c r="E72" s="72" t="s">
        <v>47</v>
      </c>
      <c r="F72" s="72" t="s">
        <v>7</v>
      </c>
      <c r="G72" s="72" t="s">
        <v>60</v>
      </c>
      <c r="H72" s="138" t="s">
        <v>68</v>
      </c>
      <c r="I72" s="138" t="s">
        <v>154</v>
      </c>
    </row>
    <row r="73" spans="2:10" ht="16.5" x14ac:dyDescent="0.35">
      <c r="B73" s="58">
        <v>2</v>
      </c>
      <c r="C73" s="59" t="s">
        <v>138</v>
      </c>
      <c r="D73" s="53">
        <f>D63/D$63</f>
        <v>1</v>
      </c>
      <c r="E73" s="53">
        <f t="shared" ref="E73:I73" si="17">E63/E$63</f>
        <v>1</v>
      </c>
      <c r="F73" s="53">
        <f t="shared" si="17"/>
        <v>1</v>
      </c>
      <c r="G73" s="53">
        <f t="shared" si="17"/>
        <v>1</v>
      </c>
      <c r="H73" s="53">
        <f t="shared" si="17"/>
        <v>1</v>
      </c>
      <c r="I73" s="53">
        <f t="shared" si="17"/>
        <v>1</v>
      </c>
    </row>
    <row r="74" spans="2:10" ht="16.5" x14ac:dyDescent="0.35">
      <c r="B74" s="58">
        <v>3</v>
      </c>
      <c r="C74" s="59" t="s">
        <v>139</v>
      </c>
      <c r="D74" s="69">
        <f t="shared" ref="D74:I74" si="18">D64/D$63</f>
        <v>550</v>
      </c>
      <c r="E74" s="69">
        <f t="shared" si="18"/>
        <v>540.52941176470563</v>
      </c>
      <c r="F74" s="69">
        <f t="shared" si="18"/>
        <v>520.29494505494517</v>
      </c>
      <c r="G74" s="69">
        <f t="shared" si="18"/>
        <v>500.00000000000006</v>
      </c>
      <c r="H74" s="69">
        <f t="shared" si="18"/>
        <v>529.79959999999994</v>
      </c>
      <c r="I74" s="69">
        <f t="shared" si="18"/>
        <v>525</v>
      </c>
    </row>
    <row r="75" spans="2:10" ht="16.5" x14ac:dyDescent="0.35">
      <c r="B75" s="58">
        <v>4</v>
      </c>
      <c r="C75" s="131" t="s">
        <v>176</v>
      </c>
      <c r="D75" s="69">
        <f t="shared" ref="D75:I75" si="19">D65/D$63</f>
        <v>271.70236099175486</v>
      </c>
      <c r="E75" s="69">
        <f t="shared" si="19"/>
        <v>265.51473197978243</v>
      </c>
      <c r="F75" s="69">
        <f t="shared" si="19"/>
        <v>246.16491654056952</v>
      </c>
      <c r="G75" s="69">
        <f t="shared" si="19"/>
        <v>242.07725033042206</v>
      </c>
      <c r="H75" s="69">
        <f t="shared" si="19"/>
        <v>257.75643673251523</v>
      </c>
      <c r="I75" s="69">
        <f t="shared" si="19"/>
        <v>250</v>
      </c>
    </row>
    <row r="76" spans="2:10" ht="16.5" x14ac:dyDescent="0.35">
      <c r="B76" s="58">
        <v>5</v>
      </c>
      <c r="C76" s="131" t="s">
        <v>136</v>
      </c>
      <c r="D76" s="69">
        <f t="shared" ref="D76:I76" si="20">D66/D$63</f>
        <v>278.29763900824514</v>
      </c>
      <c r="E76" s="69">
        <f t="shared" si="20"/>
        <v>275.01467978492315</v>
      </c>
      <c r="F76" s="69">
        <f t="shared" si="20"/>
        <v>274.13002851437562</v>
      </c>
      <c r="G76" s="69">
        <f t="shared" si="20"/>
        <v>257.92274966957797</v>
      </c>
      <c r="H76" s="69">
        <f t="shared" si="20"/>
        <v>272.04316326748477</v>
      </c>
      <c r="I76" s="69">
        <f t="shared" si="20"/>
        <v>275</v>
      </c>
    </row>
    <row r="77" spans="2:10" ht="16.5" x14ac:dyDescent="0.35">
      <c r="B77" s="58">
        <v>6</v>
      </c>
      <c r="C77" s="131" t="s">
        <v>146</v>
      </c>
      <c r="D77" s="69">
        <f t="shared" ref="D77:I77" si="21">D67/D$63</f>
        <v>130.95238095238096</v>
      </c>
      <c r="E77" s="69">
        <f t="shared" si="21"/>
        <v>113.44537815126048</v>
      </c>
      <c r="F77" s="69">
        <f t="shared" si="21"/>
        <v>137.36263736263737</v>
      </c>
      <c r="G77" s="69">
        <f t="shared" si="21"/>
        <v>120.58823529411806</v>
      </c>
      <c r="H77" s="69">
        <f t="shared" si="21"/>
        <v>125.00000000000009</v>
      </c>
      <c r="I77" s="69">
        <f t="shared" si="21"/>
        <v>115</v>
      </c>
    </row>
    <row r="78" spans="2:10" ht="16.5" x14ac:dyDescent="0.35">
      <c r="B78" s="52">
        <v>7</v>
      </c>
      <c r="C78" s="131" t="s">
        <v>140</v>
      </c>
      <c r="D78" s="70">
        <f t="shared" ref="D78:I78" si="22">D68/D$63</f>
        <v>147.34525805586415</v>
      </c>
      <c r="E78" s="70">
        <f t="shared" si="22"/>
        <v>161.56930163366263</v>
      </c>
      <c r="F78" s="70">
        <f t="shared" si="22"/>
        <v>136.76739115173828</v>
      </c>
      <c r="G78" s="70">
        <f t="shared" si="22"/>
        <v>137.33451437545989</v>
      </c>
      <c r="H78" s="69">
        <f t="shared" si="22"/>
        <v>147.04316326748466</v>
      </c>
      <c r="I78" s="70">
        <f t="shared" si="22"/>
        <v>160</v>
      </c>
    </row>
  </sheetData>
  <mergeCells count="8">
    <mergeCell ref="B50:I50"/>
    <mergeCell ref="B60:I60"/>
    <mergeCell ref="B70:I70"/>
    <mergeCell ref="B2:I2"/>
    <mergeCell ref="B4:I4"/>
    <mergeCell ref="B17:I17"/>
    <mergeCell ref="B29:I29"/>
    <mergeCell ref="B41:I41"/>
  </mergeCells>
  <phoneticPr fontId="8" type="noConversion"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0"/>
  <sheetViews>
    <sheetView tabSelected="1" zoomScale="85" zoomScaleNormal="85" workbookViewId="0">
      <selection activeCell="D167" sqref="D167:F168"/>
    </sheetView>
  </sheetViews>
  <sheetFormatPr defaultColWidth="11" defaultRowHeight="15.5" x14ac:dyDescent="0.35"/>
  <cols>
    <col min="2" max="2" width="3.07421875" style="2" customWidth="1"/>
    <col min="3" max="3" width="33.07421875" customWidth="1"/>
    <col min="4" max="15" width="16.61328125" customWidth="1"/>
  </cols>
  <sheetData>
    <row r="1" spans="2:12" s="3" customFormat="1" ht="13" x14ac:dyDescent="0.3">
      <c r="C1" s="4"/>
      <c r="D1" s="4"/>
      <c r="E1" s="4"/>
      <c r="F1" s="4"/>
    </row>
    <row r="2" spans="2:12" ht="16.5" x14ac:dyDescent="0.35">
      <c r="B2" s="181" t="s">
        <v>189</v>
      </c>
      <c r="C2" s="181"/>
      <c r="D2" s="181"/>
      <c r="E2" s="181"/>
      <c r="F2" s="181"/>
      <c r="G2" s="181"/>
      <c r="H2" s="181"/>
      <c r="I2" s="181"/>
      <c r="J2" s="181"/>
      <c r="K2" s="181"/>
      <c r="L2" s="135" t="s">
        <v>2</v>
      </c>
    </row>
    <row r="3" spans="2:12" x14ac:dyDescent="0.35">
      <c r="B3" s="5"/>
    </row>
    <row r="4" spans="2:12" ht="16" thickBot="1" x14ac:dyDescent="0.4">
      <c r="B4" s="6"/>
      <c r="C4" s="7">
        <v>1</v>
      </c>
      <c r="D4" s="7">
        <v>2</v>
      </c>
      <c r="E4" s="8">
        <v>3</v>
      </c>
      <c r="F4" s="182">
        <v>4</v>
      </c>
      <c r="G4" s="183"/>
      <c r="H4" s="8">
        <v>5</v>
      </c>
      <c r="I4" s="8">
        <v>6</v>
      </c>
    </row>
    <row r="5" spans="2:12" ht="51.9" customHeight="1" thickBot="1" x14ac:dyDescent="0.4">
      <c r="B5" s="9">
        <v>1</v>
      </c>
      <c r="C5" s="132" t="s">
        <v>255</v>
      </c>
      <c r="D5" s="165" t="s">
        <v>244</v>
      </c>
      <c r="E5" s="166" t="s">
        <v>245</v>
      </c>
      <c r="F5" s="184" t="s">
        <v>246</v>
      </c>
      <c r="G5" s="185"/>
      <c r="H5" s="166" t="s">
        <v>248</v>
      </c>
      <c r="I5" s="167" t="s">
        <v>249</v>
      </c>
    </row>
    <row r="6" spans="2:12" ht="17" thickBot="1" x14ac:dyDescent="0.4">
      <c r="B6" s="9">
        <v>2</v>
      </c>
      <c r="C6" s="10" t="s">
        <v>252</v>
      </c>
      <c r="D6" s="12">
        <f>'投入&amp;实际'!G20</f>
        <v>799.99999999999943</v>
      </c>
      <c r="E6" s="133"/>
      <c r="F6" s="186">
        <f>D6</f>
        <v>799.99999999999943</v>
      </c>
      <c r="G6" s="187"/>
      <c r="H6" s="14">
        <f>F6-I6</f>
        <v>-200.00000000000057</v>
      </c>
      <c r="I6" s="21">
        <f>'投入&amp;实际'!I20</f>
        <v>1000</v>
      </c>
      <c r="K6" s="27"/>
    </row>
    <row r="7" spans="2:12" ht="17" thickBot="1" x14ac:dyDescent="0.4">
      <c r="B7" s="9">
        <v>3</v>
      </c>
      <c r="C7" s="10" t="s">
        <v>253</v>
      </c>
      <c r="D7" s="15">
        <f>'投入&amp;实际'!G24</f>
        <v>423839.67999999964</v>
      </c>
      <c r="E7" s="16">
        <f>D7-F7</f>
        <v>3839.6799999999348</v>
      </c>
      <c r="F7" s="188">
        <f>I7/I$6*F$6</f>
        <v>419999.99999999971</v>
      </c>
      <c r="G7" s="189"/>
      <c r="H7" s="16">
        <f>F7-I7</f>
        <v>-105000.00000000029</v>
      </c>
      <c r="I7" s="15">
        <f>'投入&amp;实际'!I24</f>
        <v>525000</v>
      </c>
      <c r="K7" s="27"/>
    </row>
    <row r="8" spans="2:12" ht="17" thickBot="1" x14ac:dyDescent="0.4">
      <c r="B8" s="9">
        <v>4</v>
      </c>
      <c r="C8" s="132" t="s">
        <v>254</v>
      </c>
      <c r="D8" s="15">
        <f>'投入&amp;实际'!G54+'投入&amp;实际'!G81+'投入&amp;实际'!G96</f>
        <v>206205.149386012</v>
      </c>
      <c r="E8" s="16">
        <f>F8-D8</f>
        <v>-6205.1493860121409</v>
      </c>
      <c r="F8" s="188">
        <f>I8/I$6*F$6</f>
        <v>199999.99999999985</v>
      </c>
      <c r="G8" s="189"/>
      <c r="H8" s="16">
        <f>I8-F8</f>
        <v>50000.000000000146</v>
      </c>
      <c r="I8" s="15">
        <f>'投入&amp;实际'!I54+'投入&amp;实际'!I81+'投入&amp;实际'!I96</f>
        <v>250000</v>
      </c>
      <c r="K8" s="27"/>
    </row>
    <row r="9" spans="2:12" ht="17" thickBot="1" x14ac:dyDescent="0.4">
      <c r="B9" s="9">
        <v>5</v>
      </c>
      <c r="C9" s="132" t="s">
        <v>258</v>
      </c>
      <c r="D9" s="15">
        <f>D7-D8</f>
        <v>217634.53061398765</v>
      </c>
      <c r="E9" s="16">
        <f>D9-F9</f>
        <v>-2365.4693860122061</v>
      </c>
      <c r="F9" s="188">
        <f>F7-F8</f>
        <v>219999.99999999985</v>
      </c>
      <c r="G9" s="189"/>
      <c r="H9" s="16">
        <f>F9-I9</f>
        <v>-55000.000000000146</v>
      </c>
      <c r="I9" s="15">
        <f>I7-I8</f>
        <v>275000</v>
      </c>
      <c r="K9" s="27"/>
    </row>
    <row r="10" spans="2:12" ht="17" thickBot="1" x14ac:dyDescent="0.4">
      <c r="B10" s="9">
        <v>6</v>
      </c>
      <c r="C10" s="132" t="s">
        <v>256</v>
      </c>
      <c r="D10" s="15">
        <f>'投入&amp;实际'!G113</f>
        <v>100000</v>
      </c>
      <c r="E10" s="16">
        <f>F10-D10</f>
        <v>15000</v>
      </c>
      <c r="F10" s="188">
        <f>I10</f>
        <v>115000</v>
      </c>
      <c r="G10" s="189"/>
      <c r="H10" s="16">
        <f>I10-F10</f>
        <v>0</v>
      </c>
      <c r="I10" s="15">
        <f>'投入&amp;实际'!I113</f>
        <v>115000</v>
      </c>
      <c r="K10" s="27"/>
    </row>
    <row r="11" spans="2:12" ht="17" thickBot="1" x14ac:dyDescent="0.4">
      <c r="B11" s="9">
        <v>7</v>
      </c>
      <c r="C11" s="132" t="s">
        <v>257</v>
      </c>
      <c r="D11" s="15">
        <f>D9-D10</f>
        <v>117634.53061398765</v>
      </c>
      <c r="E11" s="16">
        <f>D11-F11</f>
        <v>12634.530613987794</v>
      </c>
      <c r="F11" s="188">
        <f>F9-F10</f>
        <v>104999.99999999985</v>
      </c>
      <c r="G11" s="189"/>
      <c r="H11" s="16">
        <f>F11-I11</f>
        <v>-55000.000000000146</v>
      </c>
      <c r="I11" s="15">
        <f>I9-I10</f>
        <v>160000</v>
      </c>
      <c r="K11" s="40"/>
    </row>
    <row r="12" spans="2:12" ht="15.9" customHeight="1" x14ac:dyDescent="0.35">
      <c r="B12" s="234">
        <v>8</v>
      </c>
      <c r="C12" s="241" t="s">
        <v>259</v>
      </c>
      <c r="D12" s="190" t="s">
        <v>261</v>
      </c>
      <c r="E12" s="191"/>
      <c r="F12" s="191"/>
      <c r="G12" s="191"/>
      <c r="H12" s="191"/>
      <c r="I12" s="192"/>
      <c r="K12" s="41"/>
    </row>
    <row r="13" spans="2:12" ht="15.9" customHeight="1" x14ac:dyDescent="0.35">
      <c r="B13" s="235"/>
      <c r="C13" s="242"/>
      <c r="D13" s="193">
        <f>D11-I11</f>
        <v>-42365.469386012352</v>
      </c>
      <c r="E13" s="194"/>
      <c r="F13" s="194"/>
      <c r="G13" s="194"/>
      <c r="H13" s="194"/>
      <c r="I13" s="195"/>
    </row>
    <row r="14" spans="2:12" x14ac:dyDescent="0.35">
      <c r="B14" s="236"/>
      <c r="C14" s="243"/>
      <c r="D14" s="196" t="str">
        <f>IF(D13&lt;0,"U","F")</f>
        <v>U</v>
      </c>
      <c r="E14" s="197"/>
      <c r="F14" s="197"/>
      <c r="G14" s="197"/>
      <c r="H14" s="197"/>
      <c r="I14" s="198"/>
    </row>
    <row r="15" spans="2:12" ht="15.9" customHeight="1" x14ac:dyDescent="0.35">
      <c r="B15" s="234">
        <v>9</v>
      </c>
      <c r="C15" s="241" t="s">
        <v>260</v>
      </c>
      <c r="D15" s="190" t="s">
        <v>245</v>
      </c>
      <c r="E15" s="191"/>
      <c r="F15" s="192"/>
      <c r="G15" s="190" t="s">
        <v>262</v>
      </c>
      <c r="H15" s="199"/>
      <c r="I15" s="200"/>
    </row>
    <row r="16" spans="2:12" ht="15.9" customHeight="1" x14ac:dyDescent="0.35">
      <c r="B16" s="235"/>
      <c r="C16" s="242"/>
      <c r="D16" s="201">
        <f>D11-F11</f>
        <v>12634.530613987794</v>
      </c>
      <c r="E16" s="202"/>
      <c r="F16" s="203"/>
      <c r="G16" s="193">
        <f>F11-I11</f>
        <v>-55000.000000000146</v>
      </c>
      <c r="H16" s="194"/>
      <c r="I16" s="195"/>
    </row>
    <row r="17" spans="2:11" x14ac:dyDescent="0.35">
      <c r="B17" s="236"/>
      <c r="C17" s="243"/>
      <c r="D17" s="196" t="str">
        <f>IF(D16&lt;0,"U","F")</f>
        <v>F</v>
      </c>
      <c r="E17" s="197"/>
      <c r="F17" s="198"/>
      <c r="G17" s="196" t="str">
        <f>IF(G16&lt;0,"U","F")</f>
        <v>U</v>
      </c>
      <c r="H17" s="197"/>
      <c r="I17" s="198"/>
    </row>
    <row r="18" spans="2:11" x14ac:dyDescent="0.35">
      <c r="B18" s="17"/>
      <c r="C18" s="18"/>
      <c r="D18" s="18"/>
      <c r="E18" s="18"/>
      <c r="F18" s="18"/>
      <c r="G18" s="18"/>
      <c r="H18" s="18"/>
      <c r="I18" s="18"/>
    </row>
    <row r="19" spans="2:11" x14ac:dyDescent="0.35">
      <c r="B19" s="19"/>
    </row>
    <row r="20" spans="2:11" ht="16.5" x14ac:dyDescent="0.35">
      <c r="B20" s="181" t="s">
        <v>190</v>
      </c>
      <c r="C20" s="181"/>
      <c r="D20" s="181"/>
      <c r="E20" s="181"/>
      <c r="F20" s="181"/>
      <c r="G20" s="181"/>
      <c r="H20" s="181"/>
      <c r="I20" s="181"/>
      <c r="J20" s="181"/>
      <c r="K20" s="181"/>
    </row>
    <row r="21" spans="2:11" ht="16" thickBot="1" x14ac:dyDescent="0.4">
      <c r="B21" s="5"/>
    </row>
    <row r="22" spans="2:11" x14ac:dyDescent="0.35">
      <c r="B22" s="6"/>
      <c r="C22" s="7">
        <v>1</v>
      </c>
      <c r="D22" s="7">
        <v>2</v>
      </c>
      <c r="E22" s="204">
        <v>3</v>
      </c>
      <c r="F22" s="205"/>
      <c r="G22" s="204">
        <v>4</v>
      </c>
      <c r="H22" s="205"/>
      <c r="I22" s="204">
        <v>5</v>
      </c>
      <c r="J22" s="205"/>
      <c r="K22" s="7">
        <v>6</v>
      </c>
    </row>
    <row r="23" spans="2:11" ht="18" customHeight="1" x14ac:dyDescent="0.35">
      <c r="B23" s="9">
        <v>1</v>
      </c>
      <c r="C23" s="20"/>
      <c r="D23" s="165" t="s">
        <v>263</v>
      </c>
      <c r="E23" s="206" t="s">
        <v>264</v>
      </c>
      <c r="F23" s="207"/>
      <c r="G23" s="206" t="s">
        <v>265</v>
      </c>
      <c r="H23" s="207"/>
      <c r="I23" s="206" t="s">
        <v>266</v>
      </c>
      <c r="J23" s="207"/>
      <c r="K23" s="165" t="s">
        <v>267</v>
      </c>
    </row>
    <row r="24" spans="2:11" ht="17.149999999999999" customHeight="1" x14ac:dyDescent="0.35">
      <c r="B24" s="9">
        <v>2</v>
      </c>
      <c r="C24" s="208" t="s">
        <v>268</v>
      </c>
      <c r="D24" s="209"/>
      <c r="E24" s="209"/>
      <c r="F24" s="209"/>
      <c r="G24" s="209"/>
      <c r="H24" s="209"/>
      <c r="I24" s="209"/>
      <c r="J24" s="209"/>
      <c r="K24" s="210"/>
    </row>
    <row r="25" spans="2:11" ht="16.5" x14ac:dyDescent="0.35">
      <c r="B25" s="9">
        <v>3</v>
      </c>
      <c r="C25" s="164" t="s">
        <v>270</v>
      </c>
      <c r="D25" s="21">
        <f>'投入&amp;实际'!G4</f>
        <v>5600</v>
      </c>
      <c r="E25" s="211">
        <f>D25</f>
        <v>5600</v>
      </c>
      <c r="F25" s="187"/>
      <c r="G25" s="211">
        <f>D25</f>
        <v>5600</v>
      </c>
      <c r="H25" s="187"/>
      <c r="I25" s="211">
        <f>D25</f>
        <v>5600</v>
      </c>
      <c r="J25" s="187"/>
      <c r="K25" s="21">
        <f>'投入&amp;实际'!I4</f>
        <v>5000</v>
      </c>
    </row>
    <row r="26" spans="2:11" ht="16.5" x14ac:dyDescent="0.35">
      <c r="B26" s="9">
        <v>4</v>
      </c>
      <c r="C26" s="164" t="s">
        <v>271</v>
      </c>
      <c r="D26" s="38">
        <f>D$6/D25</f>
        <v>0.14285714285714277</v>
      </c>
      <c r="E26" s="212">
        <f>D26</f>
        <v>0.14285714285714277</v>
      </c>
      <c r="F26" s="213"/>
      <c r="G26" s="212">
        <f>D26</f>
        <v>0.14285714285714277</v>
      </c>
      <c r="H26" s="213"/>
      <c r="I26" s="212">
        <f>K26</f>
        <v>0.2</v>
      </c>
      <c r="J26" s="213"/>
      <c r="K26" s="42">
        <f>K27/K25</f>
        <v>0.2</v>
      </c>
    </row>
    <row r="27" spans="2:11" ht="16.5" x14ac:dyDescent="0.35">
      <c r="B27" s="9">
        <v>5</v>
      </c>
      <c r="C27" s="164" t="s">
        <v>272</v>
      </c>
      <c r="D27" s="14">
        <f>D25*D26</f>
        <v>799.99999999999955</v>
      </c>
      <c r="E27" s="186">
        <f>E25*E26</f>
        <v>799.99999999999955</v>
      </c>
      <c r="F27" s="187"/>
      <c r="G27" s="186">
        <f>G25*G26</f>
        <v>799.99999999999955</v>
      </c>
      <c r="H27" s="187"/>
      <c r="I27" s="186">
        <f>I25*I26</f>
        <v>1120</v>
      </c>
      <c r="J27" s="187"/>
      <c r="K27" s="21">
        <f>'投入&amp;实际'!I20</f>
        <v>1000</v>
      </c>
    </row>
    <row r="28" spans="2:11" ht="16.5" x14ac:dyDescent="0.35">
      <c r="B28" s="9">
        <v>6</v>
      </c>
      <c r="C28" s="164" t="s">
        <v>273</v>
      </c>
      <c r="D28" s="39">
        <f>'投入&amp;实际'!G18/'投入&amp;实际'!G20</f>
        <v>0.40004999999999996</v>
      </c>
      <c r="E28" s="214">
        <f>D28</f>
        <v>0.40004999999999996</v>
      </c>
      <c r="F28" s="215"/>
      <c r="G28" s="214">
        <f>K28</f>
        <v>0.5</v>
      </c>
      <c r="H28" s="215"/>
      <c r="I28" s="214">
        <f>K28</f>
        <v>0.5</v>
      </c>
      <c r="J28" s="215"/>
      <c r="K28" s="43">
        <f>'投入&amp;实际'!I7</f>
        <v>0.5</v>
      </c>
    </row>
    <row r="29" spans="2:11" ht="16.5" x14ac:dyDescent="0.35">
      <c r="B29" s="9">
        <v>7</v>
      </c>
      <c r="C29" s="164" t="s">
        <v>274</v>
      </c>
      <c r="D29" s="14">
        <f>D27*D28</f>
        <v>320.03999999999979</v>
      </c>
      <c r="E29" s="211">
        <f>E27*E28</f>
        <v>320.03999999999979</v>
      </c>
      <c r="F29" s="216"/>
      <c r="G29" s="211">
        <f>G27*G28</f>
        <v>399.99999999999977</v>
      </c>
      <c r="H29" s="216"/>
      <c r="I29" s="211">
        <f>I27*I28</f>
        <v>560</v>
      </c>
      <c r="J29" s="216"/>
      <c r="K29" s="14">
        <f>K27*K28</f>
        <v>500</v>
      </c>
    </row>
    <row r="30" spans="2:11" ht="16.5" x14ac:dyDescent="0.35">
      <c r="B30" s="9">
        <v>8</v>
      </c>
      <c r="C30" s="164" t="s">
        <v>275</v>
      </c>
      <c r="D30" s="24">
        <f>'投入&amp;实际'!G10</f>
        <v>524.99999999999977</v>
      </c>
      <c r="E30" s="217">
        <f>K30</f>
        <v>500</v>
      </c>
      <c r="F30" s="218"/>
      <c r="G30" s="217">
        <f>K30</f>
        <v>500</v>
      </c>
      <c r="H30" s="218"/>
      <c r="I30" s="217">
        <f>K30</f>
        <v>500</v>
      </c>
      <c r="J30" s="218"/>
      <c r="K30" s="24">
        <f>'投入&amp;实际'!I10</f>
        <v>500</v>
      </c>
    </row>
    <row r="31" spans="2:11" ht="16.5" x14ac:dyDescent="0.35">
      <c r="B31" s="9">
        <v>9</v>
      </c>
      <c r="C31" s="164" t="s">
        <v>276</v>
      </c>
      <c r="D31" s="25">
        <f>D29*D30</f>
        <v>168020.99999999983</v>
      </c>
      <c r="E31" s="219">
        <f>E29*E30</f>
        <v>160019.99999999988</v>
      </c>
      <c r="F31" s="220"/>
      <c r="G31" s="219">
        <f>G29*G30</f>
        <v>199999.99999999988</v>
      </c>
      <c r="H31" s="220"/>
      <c r="I31" s="219">
        <f>I29*I30</f>
        <v>280000</v>
      </c>
      <c r="J31" s="220"/>
      <c r="K31" s="25">
        <f>K29*K30</f>
        <v>250000</v>
      </c>
    </row>
    <row r="32" spans="2:11" ht="17.149999999999999" customHeight="1" thickBot="1" x14ac:dyDescent="0.4">
      <c r="B32" s="9">
        <v>10</v>
      </c>
      <c r="C32" s="208" t="s">
        <v>285</v>
      </c>
      <c r="D32" s="209"/>
      <c r="E32" s="209"/>
      <c r="F32" s="209"/>
      <c r="G32" s="209"/>
      <c r="H32" s="209"/>
      <c r="I32" s="209"/>
      <c r="J32" s="209"/>
      <c r="K32" s="210"/>
    </row>
    <row r="33" spans="2:11" ht="17" thickBot="1" x14ac:dyDescent="0.4">
      <c r="B33" s="9">
        <v>11</v>
      </c>
      <c r="C33" s="164" t="s">
        <v>270</v>
      </c>
      <c r="D33" s="21">
        <f>D25</f>
        <v>5600</v>
      </c>
      <c r="E33" s="211">
        <f>D33</f>
        <v>5600</v>
      </c>
      <c r="F33" s="187"/>
      <c r="G33" s="211">
        <f>D33</f>
        <v>5600</v>
      </c>
      <c r="H33" s="187"/>
      <c r="I33" s="211">
        <f>D33</f>
        <v>5600</v>
      </c>
      <c r="J33" s="187"/>
      <c r="K33" s="21">
        <f>K25</f>
        <v>5000</v>
      </c>
    </row>
    <row r="34" spans="2:11" ht="17" thickBot="1" x14ac:dyDescent="0.4">
      <c r="B34" s="9">
        <v>12</v>
      </c>
      <c r="C34" s="164" t="s">
        <v>277</v>
      </c>
      <c r="D34" s="39">
        <f>D$6/D33</f>
        <v>0.14285714285714277</v>
      </c>
      <c r="E34" s="214">
        <f>D34</f>
        <v>0.14285714285714277</v>
      </c>
      <c r="F34" s="215"/>
      <c r="G34" s="214">
        <f>D34</f>
        <v>0.14285714285714277</v>
      </c>
      <c r="H34" s="215"/>
      <c r="I34" s="214">
        <f>K34</f>
        <v>0.2</v>
      </c>
      <c r="J34" s="215"/>
      <c r="K34" s="43">
        <f>K26</f>
        <v>0.2</v>
      </c>
    </row>
    <row r="35" spans="2:11" ht="17" thickBot="1" x14ac:dyDescent="0.4">
      <c r="B35" s="9">
        <v>13</v>
      </c>
      <c r="C35" s="164" t="s">
        <v>278</v>
      </c>
      <c r="D35" s="14">
        <f>D33*D34</f>
        <v>799.99999999999955</v>
      </c>
      <c r="E35" s="186">
        <f>E33*E34</f>
        <v>799.99999999999955</v>
      </c>
      <c r="F35" s="187"/>
      <c r="G35" s="186">
        <f>G33*G34</f>
        <v>799.99999999999955</v>
      </c>
      <c r="H35" s="187"/>
      <c r="I35" s="186">
        <f>I33*I34</f>
        <v>1120</v>
      </c>
      <c r="J35" s="187"/>
      <c r="K35" s="21">
        <f>K33*K34</f>
        <v>1000</v>
      </c>
    </row>
    <row r="36" spans="2:11" ht="17" thickBot="1" x14ac:dyDescent="0.4">
      <c r="B36" s="9">
        <v>14</v>
      </c>
      <c r="C36" s="164" t="s">
        <v>279</v>
      </c>
      <c r="D36" s="39">
        <f>'投入&amp;实际'!G19/'投入&amp;实际'!G20</f>
        <v>0.59995000000000009</v>
      </c>
      <c r="E36" s="214">
        <f>D36</f>
        <v>0.59995000000000009</v>
      </c>
      <c r="F36" s="215"/>
      <c r="G36" s="214">
        <f>K36</f>
        <v>0.5</v>
      </c>
      <c r="H36" s="215"/>
      <c r="I36" s="214">
        <f>K36</f>
        <v>0.5</v>
      </c>
      <c r="J36" s="215"/>
      <c r="K36" s="43">
        <f>1-K28</f>
        <v>0.5</v>
      </c>
    </row>
    <row r="37" spans="2:11" ht="17" thickBot="1" x14ac:dyDescent="0.4">
      <c r="B37" s="9">
        <v>15</v>
      </c>
      <c r="C37" s="164" t="s">
        <v>280</v>
      </c>
      <c r="D37" s="14">
        <f>D35*D36</f>
        <v>479.95999999999981</v>
      </c>
      <c r="E37" s="211">
        <f>E35*E36</f>
        <v>479.95999999999981</v>
      </c>
      <c r="F37" s="216"/>
      <c r="G37" s="211">
        <f>G35*G36</f>
        <v>399.99999999999977</v>
      </c>
      <c r="H37" s="216"/>
      <c r="I37" s="211">
        <f>I35*I36</f>
        <v>560</v>
      </c>
      <c r="J37" s="216"/>
      <c r="K37" s="14">
        <f>K35*K36</f>
        <v>500</v>
      </c>
    </row>
    <row r="38" spans="2:11" ht="17" thickBot="1" x14ac:dyDescent="0.4">
      <c r="B38" s="9">
        <v>16</v>
      </c>
      <c r="C38" s="164" t="s">
        <v>281</v>
      </c>
      <c r="D38" s="24">
        <f>'投入&amp;实际'!G11</f>
        <v>533.00000000000011</v>
      </c>
      <c r="E38" s="217">
        <f>K38</f>
        <v>550</v>
      </c>
      <c r="F38" s="218"/>
      <c r="G38" s="217">
        <f>K38</f>
        <v>550</v>
      </c>
      <c r="H38" s="218"/>
      <c r="I38" s="217">
        <f>K38</f>
        <v>550</v>
      </c>
      <c r="J38" s="218"/>
      <c r="K38" s="24">
        <f>'投入&amp;实际'!I11</f>
        <v>550</v>
      </c>
    </row>
    <row r="39" spans="2:11" ht="17" thickBot="1" x14ac:dyDescent="0.4">
      <c r="B39" s="9">
        <v>17</v>
      </c>
      <c r="C39" s="164" t="s">
        <v>282</v>
      </c>
      <c r="D39" s="25">
        <f>D37*D38</f>
        <v>255818.67999999996</v>
      </c>
      <c r="E39" s="219">
        <f>E37*E38</f>
        <v>263977.99999999988</v>
      </c>
      <c r="F39" s="220"/>
      <c r="G39" s="219">
        <f>G37*G38</f>
        <v>219999.99999999988</v>
      </c>
      <c r="H39" s="220"/>
      <c r="I39" s="219">
        <f>I37*I38</f>
        <v>308000</v>
      </c>
      <c r="J39" s="220"/>
      <c r="K39" s="25">
        <f>K37*K38</f>
        <v>275000</v>
      </c>
    </row>
    <row r="40" spans="2:11" ht="17" thickBot="1" x14ac:dyDescent="0.4">
      <c r="B40" s="9">
        <v>18</v>
      </c>
      <c r="C40" s="221" t="s">
        <v>286</v>
      </c>
      <c r="D40" s="222"/>
      <c r="E40" s="222"/>
      <c r="F40" s="222"/>
      <c r="G40" s="222"/>
      <c r="H40" s="222"/>
      <c r="I40" s="222"/>
      <c r="J40" s="222"/>
      <c r="K40" s="223"/>
    </row>
    <row r="41" spans="2:11" ht="16.5" x14ac:dyDescent="0.35">
      <c r="B41" s="9">
        <v>19</v>
      </c>
      <c r="C41" s="164" t="s">
        <v>269</v>
      </c>
      <c r="D41" s="25">
        <f>+D31+D39</f>
        <v>423839.67999999982</v>
      </c>
      <c r="E41" s="219">
        <f>+E31+E39</f>
        <v>423997.99999999977</v>
      </c>
      <c r="F41" s="220"/>
      <c r="G41" s="219">
        <f>+G31+G39</f>
        <v>419999.99999999977</v>
      </c>
      <c r="H41" s="220"/>
      <c r="I41" s="219">
        <f>+I31+I39</f>
        <v>588000</v>
      </c>
      <c r="J41" s="220"/>
      <c r="K41" s="25">
        <f>+K31+K39</f>
        <v>525000</v>
      </c>
    </row>
    <row r="42" spans="2:11" ht="15.9" customHeight="1" x14ac:dyDescent="0.35">
      <c r="B42" s="234">
        <v>20</v>
      </c>
      <c r="C42" s="244" t="s">
        <v>250</v>
      </c>
      <c r="D42" s="190" t="s">
        <v>287</v>
      </c>
      <c r="E42" s="191"/>
      <c r="F42" s="191"/>
      <c r="G42" s="191"/>
      <c r="H42" s="191"/>
      <c r="I42" s="191"/>
      <c r="J42" s="191"/>
      <c r="K42" s="192"/>
    </row>
    <row r="43" spans="2:11" ht="15.9" customHeight="1" x14ac:dyDescent="0.35">
      <c r="B43" s="235"/>
      <c r="C43" s="245"/>
      <c r="D43" s="193">
        <f>D41-K41</f>
        <v>-101160.32000000018</v>
      </c>
      <c r="E43" s="194"/>
      <c r="F43" s="194"/>
      <c r="G43" s="194"/>
      <c r="H43" s="194"/>
      <c r="I43" s="194"/>
      <c r="J43" s="194"/>
      <c r="K43" s="195"/>
    </row>
    <row r="44" spans="2:11" x14ac:dyDescent="0.35">
      <c r="B44" s="236"/>
      <c r="C44" s="246"/>
      <c r="D44" s="196" t="s">
        <v>0</v>
      </c>
      <c r="E44" s="197"/>
      <c r="F44" s="197"/>
      <c r="G44" s="197"/>
      <c r="H44" s="197"/>
      <c r="I44" s="197"/>
      <c r="J44" s="197"/>
      <c r="K44" s="198"/>
    </row>
    <row r="45" spans="2:11" ht="15.9" customHeight="1" x14ac:dyDescent="0.35">
      <c r="B45" s="234">
        <v>21</v>
      </c>
      <c r="C45" s="244" t="s">
        <v>251</v>
      </c>
      <c r="D45" s="190" t="s">
        <v>288</v>
      </c>
      <c r="E45" s="192"/>
      <c r="F45" s="190" t="s">
        <v>262</v>
      </c>
      <c r="G45" s="191"/>
      <c r="H45" s="191"/>
      <c r="I45" s="191"/>
      <c r="J45" s="191"/>
      <c r="K45" s="192"/>
    </row>
    <row r="46" spans="2:11" ht="15.9" customHeight="1" x14ac:dyDescent="0.35">
      <c r="B46" s="235"/>
      <c r="C46" s="245"/>
      <c r="D46" s="193">
        <f>D41-E41</f>
        <v>-158.31999999994878</v>
      </c>
      <c r="E46" s="195"/>
      <c r="F46" s="193">
        <f>E41-K41</f>
        <v>-101002.00000000023</v>
      </c>
      <c r="G46" s="194"/>
      <c r="H46" s="194"/>
      <c r="I46" s="194"/>
      <c r="J46" s="194"/>
      <c r="K46" s="195"/>
    </row>
    <row r="47" spans="2:11" x14ac:dyDescent="0.35">
      <c r="B47" s="236"/>
      <c r="C47" s="246"/>
      <c r="D47" s="224" t="str">
        <f>IF(D46&lt;0,"U","F")</f>
        <v>U</v>
      </c>
      <c r="E47" s="225"/>
      <c r="F47" s="196" t="s">
        <v>0</v>
      </c>
      <c r="G47" s="197"/>
      <c r="H47" s="197"/>
      <c r="I47" s="197"/>
      <c r="J47" s="197"/>
      <c r="K47" s="198"/>
    </row>
    <row r="48" spans="2:11" ht="15.9" customHeight="1" x14ac:dyDescent="0.35">
      <c r="B48" s="234">
        <v>22</v>
      </c>
      <c r="C48" s="244" t="s">
        <v>283</v>
      </c>
      <c r="D48" s="190" t="s">
        <v>289</v>
      </c>
      <c r="E48" s="192"/>
      <c r="F48" s="190" t="s">
        <v>290</v>
      </c>
      <c r="G48" s="192"/>
      <c r="H48" s="190" t="s">
        <v>262</v>
      </c>
      <c r="I48" s="191"/>
      <c r="J48" s="191"/>
      <c r="K48" s="192"/>
    </row>
    <row r="49" spans="2:11" ht="15.9" customHeight="1" x14ac:dyDescent="0.35">
      <c r="B49" s="235"/>
      <c r="C49" s="245"/>
      <c r="D49" s="193">
        <f>D41-E41</f>
        <v>-158.31999999994878</v>
      </c>
      <c r="E49" s="195"/>
      <c r="F49" s="193">
        <f>E41-G41</f>
        <v>3998</v>
      </c>
      <c r="G49" s="195"/>
      <c r="H49" s="193">
        <f>G41-K41</f>
        <v>-105000.00000000023</v>
      </c>
      <c r="I49" s="194"/>
      <c r="J49" s="194"/>
      <c r="K49" s="195"/>
    </row>
    <row r="50" spans="2:11" ht="16" thickBot="1" x14ac:dyDescent="0.4">
      <c r="B50" s="236"/>
      <c r="C50" s="246"/>
      <c r="D50" s="224" t="str">
        <f>IF(D49&lt;0,"U","F")</f>
        <v>U</v>
      </c>
      <c r="E50" s="225"/>
      <c r="F50" s="224" t="str">
        <f>IF(F49&lt;0,"U","F")</f>
        <v>F</v>
      </c>
      <c r="G50" s="225"/>
      <c r="H50" s="196" t="s">
        <v>0</v>
      </c>
      <c r="I50" s="197"/>
      <c r="J50" s="197"/>
      <c r="K50" s="198"/>
    </row>
    <row r="51" spans="2:11" ht="15.9" customHeight="1" x14ac:dyDescent="0.35">
      <c r="B51" s="234">
        <v>23</v>
      </c>
      <c r="C51" s="244" t="s">
        <v>284</v>
      </c>
      <c r="D51" s="190" t="s">
        <v>291</v>
      </c>
      <c r="E51" s="192"/>
      <c r="F51" s="190" t="s">
        <v>292</v>
      </c>
      <c r="G51" s="192"/>
      <c r="H51" s="190" t="s">
        <v>293</v>
      </c>
      <c r="I51" s="191"/>
      <c r="J51" s="190" t="s">
        <v>294</v>
      </c>
      <c r="K51" s="192"/>
    </row>
    <row r="52" spans="2:11" ht="17.149999999999999" customHeight="1" x14ac:dyDescent="0.35">
      <c r="B52" s="235"/>
      <c r="C52" s="245"/>
      <c r="D52" s="193">
        <f>D41-E41</f>
        <v>-158.31999999994878</v>
      </c>
      <c r="E52" s="195"/>
      <c r="F52" s="193">
        <f>E41-G41</f>
        <v>3998</v>
      </c>
      <c r="G52" s="195"/>
      <c r="H52" s="193">
        <f>G41-I41</f>
        <v>-168000.00000000023</v>
      </c>
      <c r="I52" s="194"/>
      <c r="J52" s="193">
        <f>I41-K41</f>
        <v>63000</v>
      </c>
      <c r="K52" s="195"/>
    </row>
    <row r="53" spans="2:11" x14ac:dyDescent="0.35">
      <c r="B53" s="236"/>
      <c r="C53" s="246"/>
      <c r="D53" s="224" t="str">
        <f>IF(D52&lt;0,"U","F")</f>
        <v>U</v>
      </c>
      <c r="E53" s="225"/>
      <c r="F53" s="224" t="str">
        <f>IF(F52&lt;0,"U","F")</f>
        <v>F</v>
      </c>
      <c r="G53" s="225"/>
      <c r="H53" s="224" t="str">
        <f>IF(H52&lt;0,"U","F")</f>
        <v>U</v>
      </c>
      <c r="I53" s="225"/>
      <c r="J53" s="224" t="str">
        <f>IF(J52&lt;0,"U","F")</f>
        <v>F</v>
      </c>
      <c r="K53" s="225"/>
    </row>
    <row r="54" spans="2:11" x14ac:dyDescent="0.35">
      <c r="B54" s="17"/>
      <c r="C54" s="18"/>
      <c r="D54" s="18"/>
      <c r="E54" s="18"/>
      <c r="F54" s="18"/>
      <c r="G54" s="18"/>
      <c r="H54" s="18"/>
      <c r="I54" s="18"/>
      <c r="J54" s="18"/>
      <c r="K54" s="18"/>
    </row>
    <row r="55" spans="2:11" x14ac:dyDescent="0.35">
      <c r="B55" s="19"/>
    </row>
    <row r="56" spans="2:11" ht="16.5" x14ac:dyDescent="0.35">
      <c r="B56" s="181" t="s">
        <v>191</v>
      </c>
      <c r="C56" s="181"/>
      <c r="D56" s="181"/>
      <c r="E56" s="181"/>
      <c r="F56" s="181"/>
      <c r="G56" s="181"/>
      <c r="H56" s="181"/>
      <c r="I56" s="181"/>
      <c r="J56" s="181"/>
      <c r="K56" s="181"/>
    </row>
    <row r="57" spans="2:11" x14ac:dyDescent="0.35">
      <c r="B57" s="5"/>
    </row>
    <row r="58" spans="2:11" ht="16" thickBot="1" x14ac:dyDescent="0.4">
      <c r="B58" s="6"/>
      <c r="C58" s="7">
        <v>1</v>
      </c>
      <c r="D58" s="7">
        <v>2</v>
      </c>
      <c r="E58" s="204">
        <v>3</v>
      </c>
      <c r="F58" s="205"/>
      <c r="G58" s="204">
        <v>4</v>
      </c>
      <c r="H58" s="205"/>
      <c r="I58" s="204">
        <v>5</v>
      </c>
      <c r="J58" s="205"/>
      <c r="K58" s="7">
        <v>6</v>
      </c>
    </row>
    <row r="59" spans="2:11" ht="18" customHeight="1" thickBot="1" x14ac:dyDescent="0.4">
      <c r="B59" s="9">
        <v>1</v>
      </c>
      <c r="C59" s="20"/>
      <c r="D59" s="165" t="s">
        <v>263</v>
      </c>
      <c r="E59" s="206" t="s">
        <v>297</v>
      </c>
      <c r="F59" s="207"/>
      <c r="G59" s="206" t="s">
        <v>298</v>
      </c>
      <c r="H59" s="207"/>
      <c r="I59" s="208" t="s">
        <v>299</v>
      </c>
      <c r="J59" s="210"/>
      <c r="K59" s="165" t="s">
        <v>300</v>
      </c>
    </row>
    <row r="60" spans="2:11" ht="17.149999999999999" customHeight="1" thickBot="1" x14ac:dyDescent="0.4">
      <c r="B60" s="9">
        <v>2</v>
      </c>
      <c r="C60" s="208" t="s">
        <v>324</v>
      </c>
      <c r="D60" s="209"/>
      <c r="E60" s="209"/>
      <c r="F60" s="209"/>
      <c r="G60" s="209"/>
      <c r="H60" s="209"/>
      <c r="I60" s="209"/>
      <c r="J60" s="209"/>
      <c r="K60" s="210"/>
    </row>
    <row r="61" spans="2:11" ht="17" thickBot="1" x14ac:dyDescent="0.4">
      <c r="B61" s="9">
        <v>3</v>
      </c>
      <c r="C61" s="168" t="s">
        <v>295</v>
      </c>
      <c r="D61" s="14">
        <f>D$6</f>
        <v>799.99999999999943</v>
      </c>
      <c r="E61" s="211">
        <f>D61</f>
        <v>799.99999999999943</v>
      </c>
      <c r="F61" s="187"/>
      <c r="G61" s="211">
        <f>D61</f>
        <v>799.99999999999943</v>
      </c>
      <c r="H61" s="187"/>
      <c r="I61" s="211">
        <f>D61</f>
        <v>799.99999999999943</v>
      </c>
      <c r="J61" s="187"/>
      <c r="K61" s="14">
        <f>+K$27</f>
        <v>1000</v>
      </c>
    </row>
    <row r="62" spans="2:11" ht="17" thickBot="1" x14ac:dyDescent="0.4">
      <c r="B62" s="9">
        <v>4</v>
      </c>
      <c r="C62" s="170" t="s">
        <v>311</v>
      </c>
      <c r="D62" s="26">
        <f>D63/D61</f>
        <v>4.250138475</v>
      </c>
      <c r="E62" s="226">
        <f>D62</f>
        <v>4.250138475</v>
      </c>
      <c r="F62" s="227"/>
      <c r="G62" s="226">
        <f>D62</f>
        <v>4.250138475</v>
      </c>
      <c r="H62" s="227"/>
      <c r="I62" s="226">
        <f>K62</f>
        <v>4</v>
      </c>
      <c r="J62" s="227"/>
      <c r="K62" s="26">
        <f>'投入&amp;实际'!I39</f>
        <v>4</v>
      </c>
    </row>
    <row r="63" spans="2:11" ht="17" thickBot="1" x14ac:dyDescent="0.4">
      <c r="B63" s="9">
        <v>5</v>
      </c>
      <c r="C63" s="171" t="s">
        <v>312</v>
      </c>
      <c r="D63" s="14">
        <f>+'投入&amp;实际'!G$50</f>
        <v>3400.1107799999972</v>
      </c>
      <c r="E63" s="211">
        <f>E61*E62</f>
        <v>3400.1107799999977</v>
      </c>
      <c r="F63" s="216"/>
      <c r="G63" s="211">
        <f>G61*G62</f>
        <v>3400.1107799999977</v>
      </c>
      <c r="H63" s="216"/>
      <c r="I63" s="211">
        <f>I61*I62</f>
        <v>3199.9999999999977</v>
      </c>
      <c r="J63" s="216"/>
      <c r="K63" s="14">
        <f>K61*K62</f>
        <v>4000</v>
      </c>
    </row>
    <row r="64" spans="2:11" ht="17" thickBot="1" x14ac:dyDescent="0.4">
      <c r="B64" s="9">
        <v>6</v>
      </c>
      <c r="C64" s="170" t="s">
        <v>313</v>
      </c>
      <c r="D64" s="39">
        <f>'投入&amp;实际'!G$27</f>
        <v>0.49950384851872404</v>
      </c>
      <c r="E64" s="214">
        <f>D64</f>
        <v>0.49950384851872404</v>
      </c>
      <c r="F64" s="215"/>
      <c r="G64" s="214">
        <f>K64</f>
        <v>0.8</v>
      </c>
      <c r="H64" s="215"/>
      <c r="I64" s="214">
        <f>K64</f>
        <v>0.8</v>
      </c>
      <c r="J64" s="215"/>
      <c r="K64" s="39">
        <f>'投入&amp;实际'!I27</f>
        <v>0.8</v>
      </c>
    </row>
    <row r="65" spans="2:11" ht="17" thickBot="1" x14ac:dyDescent="0.4">
      <c r="B65" s="9">
        <v>7</v>
      </c>
      <c r="C65" s="171" t="s">
        <v>314</v>
      </c>
      <c r="D65" s="14">
        <f>D63*D64</f>
        <v>1698.3684199999993</v>
      </c>
      <c r="E65" s="211">
        <f>E63*E64</f>
        <v>1698.3684199999996</v>
      </c>
      <c r="F65" s="216"/>
      <c r="G65" s="211">
        <f>G63*G64</f>
        <v>2720.0886239999982</v>
      </c>
      <c r="H65" s="216"/>
      <c r="I65" s="211">
        <f>I63*I64</f>
        <v>2559.9999999999982</v>
      </c>
      <c r="J65" s="216"/>
      <c r="K65" s="14">
        <f>K63*K64</f>
        <v>3200</v>
      </c>
    </row>
    <row r="66" spans="2:11" ht="17" thickBot="1" x14ac:dyDescent="0.4">
      <c r="B66" s="9">
        <v>8</v>
      </c>
      <c r="C66" s="170" t="s">
        <v>315</v>
      </c>
      <c r="D66" s="24">
        <f>'投入&amp;实际'!G$41</f>
        <v>59.000000000000007</v>
      </c>
      <c r="E66" s="217">
        <f>K66</f>
        <v>55</v>
      </c>
      <c r="F66" s="218"/>
      <c r="G66" s="217">
        <f>K66</f>
        <v>55</v>
      </c>
      <c r="H66" s="218"/>
      <c r="I66" s="217">
        <f>K66</f>
        <v>55</v>
      </c>
      <c r="J66" s="218"/>
      <c r="K66" s="24">
        <f>'投入&amp;实际'!I41</f>
        <v>55</v>
      </c>
    </row>
    <row r="67" spans="2:11" ht="17" thickBot="1" x14ac:dyDescent="0.4">
      <c r="B67" s="9">
        <v>9</v>
      </c>
      <c r="C67" s="171" t="s">
        <v>316</v>
      </c>
      <c r="D67" s="25">
        <f>D65*D66</f>
        <v>100203.73677999998</v>
      </c>
      <c r="E67" s="219">
        <f>E65*E66</f>
        <v>93410.263099999982</v>
      </c>
      <c r="F67" s="220"/>
      <c r="G67" s="219">
        <f>G65*G66</f>
        <v>149604.87431999989</v>
      </c>
      <c r="H67" s="220"/>
      <c r="I67" s="219">
        <f>I65*I66</f>
        <v>140799.99999999991</v>
      </c>
      <c r="J67" s="220"/>
      <c r="K67" s="25">
        <f>K65*K66</f>
        <v>176000</v>
      </c>
    </row>
    <row r="68" spans="2:11" ht="17.149999999999999" customHeight="1" thickBot="1" x14ac:dyDescent="0.4">
      <c r="B68" s="9">
        <v>10</v>
      </c>
      <c r="C68" s="208" t="s">
        <v>323</v>
      </c>
      <c r="D68" s="209"/>
      <c r="E68" s="209"/>
      <c r="F68" s="209"/>
      <c r="G68" s="209"/>
      <c r="H68" s="209"/>
      <c r="I68" s="209"/>
      <c r="J68" s="209"/>
      <c r="K68" s="210"/>
    </row>
    <row r="69" spans="2:11" ht="17" thickBot="1" x14ac:dyDescent="0.4">
      <c r="B69" s="9">
        <v>11</v>
      </c>
      <c r="C69" s="168" t="s">
        <v>295</v>
      </c>
      <c r="D69" s="14">
        <f>D$6</f>
        <v>799.99999999999943</v>
      </c>
      <c r="E69" s="211">
        <f>D69</f>
        <v>799.99999999999943</v>
      </c>
      <c r="F69" s="187"/>
      <c r="G69" s="211">
        <f>D69</f>
        <v>799.99999999999943</v>
      </c>
      <c r="H69" s="187"/>
      <c r="I69" s="211">
        <f>D69</f>
        <v>799.99999999999943</v>
      </c>
      <c r="J69" s="187"/>
      <c r="K69" s="14">
        <f>K61</f>
        <v>1000</v>
      </c>
    </row>
    <row r="70" spans="2:11" ht="17" thickBot="1" x14ac:dyDescent="0.4">
      <c r="B70" s="9">
        <v>12</v>
      </c>
      <c r="C70" s="170" t="s">
        <v>317</v>
      </c>
      <c r="D70" s="26">
        <f>D71/D69</f>
        <v>4.250138475</v>
      </c>
      <c r="E70" s="226">
        <f>D70</f>
        <v>4.250138475</v>
      </c>
      <c r="F70" s="227"/>
      <c r="G70" s="226">
        <f>D70</f>
        <v>4.250138475</v>
      </c>
      <c r="H70" s="227"/>
      <c r="I70" s="226">
        <f>K70</f>
        <v>4</v>
      </c>
      <c r="J70" s="227"/>
      <c r="K70" s="26">
        <f>K62</f>
        <v>4</v>
      </c>
    </row>
    <row r="71" spans="2:11" ht="17" thickBot="1" x14ac:dyDescent="0.4">
      <c r="B71" s="9">
        <v>13</v>
      </c>
      <c r="C71" s="171" t="s">
        <v>318</v>
      </c>
      <c r="D71" s="14">
        <f>+'投入&amp;实际'!G$50</f>
        <v>3400.1107799999972</v>
      </c>
      <c r="E71" s="211">
        <f>E69*E70</f>
        <v>3400.1107799999977</v>
      </c>
      <c r="F71" s="216"/>
      <c r="G71" s="211">
        <f>G69*G70</f>
        <v>3400.1107799999977</v>
      </c>
      <c r="H71" s="216"/>
      <c r="I71" s="211">
        <f>I69*I70</f>
        <v>3199.9999999999977</v>
      </c>
      <c r="J71" s="216"/>
      <c r="K71" s="14">
        <f>K69*K70</f>
        <v>4000</v>
      </c>
    </row>
    <row r="72" spans="2:11" ht="17" thickBot="1" x14ac:dyDescent="0.4">
      <c r="B72" s="9">
        <v>14</v>
      </c>
      <c r="C72" s="170" t="s">
        <v>319</v>
      </c>
      <c r="D72" s="39">
        <f>'投入&amp;实际'!G$28</f>
        <v>0.50049615148127602</v>
      </c>
      <c r="E72" s="214">
        <f>D72</f>
        <v>0.50049615148127602</v>
      </c>
      <c r="F72" s="215"/>
      <c r="G72" s="214">
        <f>K72</f>
        <v>0.19999999999999996</v>
      </c>
      <c r="H72" s="215"/>
      <c r="I72" s="214">
        <f>K72</f>
        <v>0.19999999999999996</v>
      </c>
      <c r="J72" s="215"/>
      <c r="K72" s="39">
        <f>1-K64</f>
        <v>0.19999999999999996</v>
      </c>
    </row>
    <row r="73" spans="2:11" ht="17" thickBot="1" x14ac:dyDescent="0.4">
      <c r="B73" s="9">
        <v>15</v>
      </c>
      <c r="C73" s="171" t="s">
        <v>320</v>
      </c>
      <c r="D73" s="14">
        <f>D71*D72</f>
        <v>1701.7423599999981</v>
      </c>
      <c r="E73" s="211">
        <f>E71*E72</f>
        <v>1701.7423599999984</v>
      </c>
      <c r="F73" s="216"/>
      <c r="G73" s="211">
        <f>G71*G72</f>
        <v>680.02215599999943</v>
      </c>
      <c r="H73" s="216"/>
      <c r="I73" s="211">
        <f>I71*I72</f>
        <v>639.99999999999943</v>
      </c>
      <c r="J73" s="216"/>
      <c r="K73" s="14">
        <f>K71*K72</f>
        <v>799.99999999999977</v>
      </c>
    </row>
    <row r="74" spans="2:11" ht="17" thickBot="1" x14ac:dyDescent="0.4">
      <c r="B74" s="9">
        <v>16</v>
      </c>
      <c r="C74" s="170" t="s">
        <v>321</v>
      </c>
      <c r="D74" s="24">
        <f>'投入&amp;实际'!G$42</f>
        <v>29.999999999999996</v>
      </c>
      <c r="E74" s="217">
        <f>K74</f>
        <v>30</v>
      </c>
      <c r="F74" s="218"/>
      <c r="G74" s="217">
        <f>K74</f>
        <v>30</v>
      </c>
      <c r="H74" s="218"/>
      <c r="I74" s="217">
        <f>K74</f>
        <v>30</v>
      </c>
      <c r="J74" s="218"/>
      <c r="K74" s="24">
        <f>'投入&amp;实际'!I42</f>
        <v>30</v>
      </c>
    </row>
    <row r="75" spans="2:11" ht="17" thickBot="1" x14ac:dyDescent="0.4">
      <c r="B75" s="9">
        <v>17</v>
      </c>
      <c r="C75" s="171" t="s">
        <v>322</v>
      </c>
      <c r="D75" s="25">
        <f>D73*D74</f>
        <v>51052.27079999994</v>
      </c>
      <c r="E75" s="219">
        <f>E73*E74</f>
        <v>51052.270799999955</v>
      </c>
      <c r="F75" s="220"/>
      <c r="G75" s="219">
        <f>G73*G74</f>
        <v>20400.664679999983</v>
      </c>
      <c r="H75" s="220"/>
      <c r="I75" s="219">
        <f>I73*I74</f>
        <v>19199.999999999982</v>
      </c>
      <c r="J75" s="220"/>
      <c r="K75" s="25">
        <f>K73*K74</f>
        <v>23999.999999999993</v>
      </c>
    </row>
    <row r="76" spans="2:11" ht="17" thickBot="1" x14ac:dyDescent="0.4">
      <c r="B76" s="9">
        <v>18</v>
      </c>
      <c r="C76" s="221" t="s">
        <v>301</v>
      </c>
      <c r="D76" s="222"/>
      <c r="E76" s="222"/>
      <c r="F76" s="222"/>
      <c r="G76" s="222"/>
      <c r="H76" s="222"/>
      <c r="I76" s="222"/>
      <c r="J76" s="222"/>
      <c r="K76" s="223"/>
    </row>
    <row r="77" spans="2:11" ht="17" thickBot="1" x14ac:dyDescent="0.4">
      <c r="B77" s="9">
        <v>19</v>
      </c>
      <c r="C77" s="164" t="s">
        <v>296</v>
      </c>
      <c r="D77" s="25">
        <f>+D67+D75</f>
        <v>151256.00757999992</v>
      </c>
      <c r="E77" s="219">
        <f>+E67+E75</f>
        <v>144462.53389999992</v>
      </c>
      <c r="F77" s="220"/>
      <c r="G77" s="219">
        <f>+G67+G75</f>
        <v>170005.53899999987</v>
      </c>
      <c r="H77" s="220"/>
      <c r="I77" s="219">
        <f>+I67+I75</f>
        <v>159999.99999999988</v>
      </c>
      <c r="J77" s="220"/>
      <c r="K77" s="25">
        <f>+K67+K75</f>
        <v>200000</v>
      </c>
    </row>
    <row r="78" spans="2:11" ht="15.9" customHeight="1" x14ac:dyDescent="0.35">
      <c r="B78" s="234">
        <v>20</v>
      </c>
      <c r="C78" s="244" t="s">
        <v>250</v>
      </c>
      <c r="D78" s="228" t="s">
        <v>302</v>
      </c>
      <c r="E78" s="199"/>
      <c r="F78" s="199"/>
      <c r="G78" s="199"/>
      <c r="H78" s="199"/>
      <c r="I78" s="199"/>
      <c r="J78" s="199"/>
      <c r="K78" s="200"/>
    </row>
    <row r="79" spans="2:11" ht="15.9" customHeight="1" x14ac:dyDescent="0.35">
      <c r="B79" s="235"/>
      <c r="C79" s="245"/>
      <c r="D79" s="193">
        <f>D77-K77</f>
        <v>-48743.992420000082</v>
      </c>
      <c r="E79" s="194"/>
      <c r="F79" s="194"/>
      <c r="G79" s="194"/>
      <c r="H79" s="194"/>
      <c r="I79" s="194"/>
      <c r="J79" s="194"/>
      <c r="K79" s="195"/>
    </row>
    <row r="80" spans="2:11" ht="16" thickBot="1" x14ac:dyDescent="0.4">
      <c r="B80" s="236"/>
      <c r="C80" s="246"/>
      <c r="D80" s="196" t="str">
        <f t="shared" ref="D80" si="0">IF(D79&gt;0,"U","F")</f>
        <v>F</v>
      </c>
      <c r="E80" s="197"/>
      <c r="F80" s="197" t="str">
        <f t="shared" ref="F80" si="1">IF(F79&gt;0,"U","F")</f>
        <v>F</v>
      </c>
      <c r="G80" s="197"/>
      <c r="H80" s="197" t="str">
        <f t="shared" ref="H80" si="2">IF(H79&gt;0,"U","F")</f>
        <v>F</v>
      </c>
      <c r="I80" s="197"/>
      <c r="J80" s="197" t="str">
        <f t="shared" ref="J80" si="3">IF(J79&gt;0,"U","F")</f>
        <v>F</v>
      </c>
      <c r="K80" s="198"/>
    </row>
    <row r="81" spans="2:11" ht="15.9" customHeight="1" x14ac:dyDescent="0.35">
      <c r="B81" s="234">
        <v>21</v>
      </c>
      <c r="C81" s="244" t="s">
        <v>251</v>
      </c>
      <c r="D81" s="228" t="s">
        <v>303</v>
      </c>
      <c r="E81" s="199"/>
      <c r="F81" s="199"/>
      <c r="G81" s="199"/>
      <c r="H81" s="199"/>
      <c r="I81" s="200"/>
      <c r="J81" s="228" t="s">
        <v>304</v>
      </c>
      <c r="K81" s="200"/>
    </row>
    <row r="82" spans="2:11" ht="15.9" customHeight="1" x14ac:dyDescent="0.35">
      <c r="B82" s="235"/>
      <c r="C82" s="245"/>
      <c r="D82" s="193">
        <f>D77-I77</f>
        <v>-8743.9924199999659</v>
      </c>
      <c r="E82" s="194"/>
      <c r="F82" s="194"/>
      <c r="G82" s="194"/>
      <c r="H82" s="194"/>
      <c r="I82" s="195"/>
      <c r="J82" s="193">
        <f>I77-K77</f>
        <v>-40000.000000000116</v>
      </c>
      <c r="K82" s="195"/>
    </row>
    <row r="83" spans="2:11" ht="16" thickBot="1" x14ac:dyDescent="0.4">
      <c r="B83" s="236"/>
      <c r="C83" s="246"/>
      <c r="D83" s="196" t="str">
        <f t="shared" ref="D83" si="4">IF(D82&gt;0,"U","F")</f>
        <v>F</v>
      </c>
      <c r="E83" s="197"/>
      <c r="F83" s="197" t="str">
        <f t="shared" ref="F83" si="5">IF(F82&gt;0,"U","F")</f>
        <v>F</v>
      </c>
      <c r="G83" s="197"/>
      <c r="H83" s="197" t="str">
        <f t="shared" ref="H83" si="6">IF(H82&gt;0,"U","F")</f>
        <v>F</v>
      </c>
      <c r="I83" s="198"/>
      <c r="J83" s="224" t="str">
        <f>IF(J82&gt;0,"U","F")</f>
        <v>F</v>
      </c>
      <c r="K83" s="225"/>
    </row>
    <row r="84" spans="2:11" ht="15.9" customHeight="1" x14ac:dyDescent="0.35">
      <c r="B84" s="234">
        <v>22</v>
      </c>
      <c r="C84" s="244" t="s">
        <v>283</v>
      </c>
      <c r="D84" s="228" t="s">
        <v>305</v>
      </c>
      <c r="E84" s="200"/>
      <c r="F84" s="228" t="s">
        <v>306</v>
      </c>
      <c r="G84" s="199"/>
      <c r="H84" s="199"/>
      <c r="I84" s="200"/>
      <c r="J84" s="228" t="s">
        <v>307</v>
      </c>
      <c r="K84" s="200"/>
    </row>
    <row r="85" spans="2:11" ht="15.9" customHeight="1" x14ac:dyDescent="0.35">
      <c r="B85" s="235"/>
      <c r="C85" s="245"/>
      <c r="D85" s="193">
        <f>D77-E77</f>
        <v>6793.4736799999955</v>
      </c>
      <c r="E85" s="195"/>
      <c r="F85" s="193">
        <f>E77-I77</f>
        <v>-15537.466099999961</v>
      </c>
      <c r="G85" s="194"/>
      <c r="H85" s="194"/>
      <c r="I85" s="195"/>
      <c r="J85" s="193">
        <f>I77-K77</f>
        <v>-40000.000000000116</v>
      </c>
      <c r="K85" s="195"/>
    </row>
    <row r="86" spans="2:11" ht="16" thickBot="1" x14ac:dyDescent="0.4">
      <c r="B86" s="236"/>
      <c r="C86" s="246"/>
      <c r="D86" s="196" t="str">
        <f>IF(D85&gt;0,"U","F")</f>
        <v>U</v>
      </c>
      <c r="E86" s="198"/>
      <c r="F86" s="196" t="str">
        <f t="shared" ref="F86" si="7">IF(F85&gt;0,"U","F")</f>
        <v>F</v>
      </c>
      <c r="G86" s="197"/>
      <c r="H86" s="197" t="str">
        <f t="shared" ref="H86" si="8">IF(H85&gt;0,"U","F")</f>
        <v>F</v>
      </c>
      <c r="I86" s="198"/>
      <c r="J86" s="224" t="str">
        <f>IF(J85&gt;0,"U","F")</f>
        <v>F</v>
      </c>
      <c r="K86" s="225"/>
    </row>
    <row r="87" spans="2:11" ht="15.9" customHeight="1" x14ac:dyDescent="0.35">
      <c r="B87" s="234">
        <v>23</v>
      </c>
      <c r="C87" s="244" t="s">
        <v>284</v>
      </c>
      <c r="D87" s="228" t="s">
        <v>305</v>
      </c>
      <c r="E87" s="200"/>
      <c r="F87" s="228" t="s">
        <v>308</v>
      </c>
      <c r="G87" s="200"/>
      <c r="H87" s="228" t="s">
        <v>309</v>
      </c>
      <c r="I87" s="200"/>
      <c r="J87" s="228" t="s">
        <v>310</v>
      </c>
      <c r="K87" s="200"/>
    </row>
    <row r="88" spans="2:11" ht="15.9" customHeight="1" x14ac:dyDescent="0.35">
      <c r="B88" s="235"/>
      <c r="C88" s="245"/>
      <c r="D88" s="193">
        <f>D77-E77</f>
        <v>6793.4736799999955</v>
      </c>
      <c r="E88" s="195"/>
      <c r="F88" s="193">
        <f>E77-G77</f>
        <v>-25543.005099999951</v>
      </c>
      <c r="G88" s="195"/>
      <c r="H88" s="193">
        <f>G77-I77</f>
        <v>10005.53899999999</v>
      </c>
      <c r="I88" s="195"/>
      <c r="J88" s="193">
        <f>I77-K77</f>
        <v>-40000.000000000116</v>
      </c>
      <c r="K88" s="195"/>
    </row>
    <row r="89" spans="2:11" ht="16" thickBot="1" x14ac:dyDescent="0.4">
      <c r="B89" s="236"/>
      <c r="C89" s="246"/>
      <c r="D89" s="196" t="str">
        <f>IF(D88&gt;0,"U","F")</f>
        <v>U</v>
      </c>
      <c r="E89" s="198"/>
      <c r="F89" s="196" t="str">
        <f>IF(F88&gt;0,"U","F")</f>
        <v>F</v>
      </c>
      <c r="G89" s="198"/>
      <c r="H89" s="196" t="str">
        <f>IF(H88&gt;0,"U","F")</f>
        <v>U</v>
      </c>
      <c r="I89" s="198"/>
      <c r="J89" s="224" t="str">
        <f>IF(J88&gt;0,"U","F")</f>
        <v>F</v>
      </c>
      <c r="K89" s="225"/>
    </row>
    <row r="90" spans="2:11" x14ac:dyDescent="0.35">
      <c r="B90" s="17"/>
      <c r="C90" s="18"/>
      <c r="D90" s="18"/>
      <c r="E90" s="18"/>
      <c r="F90" s="18"/>
      <c r="G90" s="18"/>
      <c r="H90" s="18"/>
      <c r="I90" s="18"/>
      <c r="J90" s="18"/>
      <c r="K90" s="18"/>
    </row>
    <row r="91" spans="2:11" x14ac:dyDescent="0.35">
      <c r="B91" s="19"/>
    </row>
    <row r="92" spans="2:11" ht="16.5" x14ac:dyDescent="0.35">
      <c r="B92" s="181" t="s">
        <v>192</v>
      </c>
      <c r="C92" s="181"/>
      <c r="D92" s="181"/>
      <c r="E92" s="181"/>
      <c r="F92" s="181"/>
      <c r="G92" s="181"/>
      <c r="H92" s="181"/>
      <c r="I92" s="181"/>
      <c r="J92" s="181"/>
      <c r="K92" s="181"/>
    </row>
    <row r="93" spans="2:11" x14ac:dyDescent="0.35">
      <c r="B93" s="5"/>
    </row>
    <row r="94" spans="2:11" ht="16" thickBot="1" x14ac:dyDescent="0.4">
      <c r="B94" s="6"/>
      <c r="C94" s="7">
        <v>1</v>
      </c>
      <c r="D94" s="7">
        <v>2</v>
      </c>
      <c r="E94" s="204">
        <v>3</v>
      </c>
      <c r="F94" s="205"/>
      <c r="G94" s="204">
        <v>4</v>
      </c>
      <c r="H94" s="205"/>
      <c r="I94" s="204">
        <v>5</v>
      </c>
      <c r="J94" s="205"/>
      <c r="K94" s="7">
        <v>6</v>
      </c>
    </row>
    <row r="95" spans="2:11" ht="18" customHeight="1" thickBot="1" x14ac:dyDescent="0.4">
      <c r="B95" s="9">
        <v>1</v>
      </c>
      <c r="C95" s="20"/>
      <c r="D95" s="165" t="s">
        <v>263</v>
      </c>
      <c r="E95" s="206" t="s">
        <v>297</v>
      </c>
      <c r="F95" s="207"/>
      <c r="G95" s="206" t="s">
        <v>298</v>
      </c>
      <c r="H95" s="207"/>
      <c r="I95" s="208" t="s">
        <v>299</v>
      </c>
      <c r="J95" s="210"/>
      <c r="K95" s="165" t="s">
        <v>300</v>
      </c>
    </row>
    <row r="96" spans="2:11" ht="17.149999999999999" customHeight="1" thickBot="1" x14ac:dyDescent="0.4">
      <c r="B96" s="9">
        <v>2</v>
      </c>
      <c r="C96" s="208" t="s">
        <v>338</v>
      </c>
      <c r="D96" s="209"/>
      <c r="E96" s="209"/>
      <c r="F96" s="209"/>
      <c r="G96" s="209"/>
      <c r="H96" s="209"/>
      <c r="I96" s="209"/>
      <c r="J96" s="209"/>
      <c r="K96" s="210"/>
    </row>
    <row r="97" spans="2:11" ht="17" thickBot="1" x14ac:dyDescent="0.4">
      <c r="B97" s="9">
        <v>3</v>
      </c>
      <c r="C97" s="168" t="s">
        <v>325</v>
      </c>
      <c r="D97" s="14">
        <f>D$6</f>
        <v>799.99999999999943</v>
      </c>
      <c r="E97" s="211">
        <f>D97</f>
        <v>799.99999999999943</v>
      </c>
      <c r="F97" s="187"/>
      <c r="G97" s="211">
        <f>D97</f>
        <v>799.99999999999943</v>
      </c>
      <c r="H97" s="187"/>
      <c r="I97" s="211">
        <f>D97</f>
        <v>799.99999999999943</v>
      </c>
      <c r="J97" s="187"/>
      <c r="K97" s="14">
        <f>+K$27</f>
        <v>1000</v>
      </c>
    </row>
    <row r="98" spans="2:11" ht="17" thickBot="1" x14ac:dyDescent="0.4">
      <c r="B98" s="9">
        <v>4</v>
      </c>
      <c r="C98" s="170" t="s">
        <v>311</v>
      </c>
      <c r="D98" s="26">
        <f>D99/D97</f>
        <v>1.14990375</v>
      </c>
      <c r="E98" s="226">
        <f>D98</f>
        <v>1.14990375</v>
      </c>
      <c r="F98" s="227"/>
      <c r="G98" s="226">
        <f>D98</f>
        <v>1.14990375</v>
      </c>
      <c r="H98" s="227"/>
      <c r="I98" s="226">
        <f>K98</f>
        <v>1</v>
      </c>
      <c r="J98" s="227"/>
      <c r="K98" s="26">
        <f>'投入&amp;实际'!I66</f>
        <v>1</v>
      </c>
    </row>
    <row r="99" spans="2:11" ht="17" thickBot="1" x14ac:dyDescent="0.4">
      <c r="B99" s="9">
        <v>5</v>
      </c>
      <c r="C99" s="171" t="s">
        <v>329</v>
      </c>
      <c r="D99" s="14">
        <f>'投入&amp;实际'!G77</f>
        <v>919.92299999999932</v>
      </c>
      <c r="E99" s="211">
        <f>E97*E98</f>
        <v>919.92299999999932</v>
      </c>
      <c r="F99" s="216"/>
      <c r="G99" s="211">
        <f>G97*G98</f>
        <v>919.92299999999932</v>
      </c>
      <c r="H99" s="216"/>
      <c r="I99" s="211">
        <f>I97*I98</f>
        <v>799.99999999999943</v>
      </c>
      <c r="J99" s="216"/>
      <c r="K99" s="14">
        <f>K97*K98</f>
        <v>1000</v>
      </c>
    </row>
    <row r="100" spans="2:11" ht="17" thickBot="1" x14ac:dyDescent="0.4">
      <c r="B100" s="9">
        <v>6</v>
      </c>
      <c r="C100" s="170" t="s">
        <v>330</v>
      </c>
      <c r="D100" s="39">
        <f>'投入&amp;实际'!G$57</f>
        <v>0.75039323943416991</v>
      </c>
      <c r="E100" s="214">
        <f>D100</f>
        <v>0.75039323943416991</v>
      </c>
      <c r="F100" s="215"/>
      <c r="G100" s="214">
        <f>K100</f>
        <v>0.6</v>
      </c>
      <c r="H100" s="215"/>
      <c r="I100" s="214">
        <f>K100</f>
        <v>0.6</v>
      </c>
      <c r="J100" s="215"/>
      <c r="K100" s="39">
        <f>'投入&amp;实际'!I57</f>
        <v>0.6</v>
      </c>
    </row>
    <row r="101" spans="2:11" ht="17" thickBot="1" x14ac:dyDescent="0.4">
      <c r="B101" s="9">
        <v>7</v>
      </c>
      <c r="C101" s="171" t="s">
        <v>331</v>
      </c>
      <c r="D101" s="14">
        <f>D99*D100</f>
        <v>690.30399999999941</v>
      </c>
      <c r="E101" s="211">
        <f>E99*E100</f>
        <v>690.30399999999941</v>
      </c>
      <c r="F101" s="216"/>
      <c r="G101" s="211">
        <f>G99*G100</f>
        <v>551.95379999999955</v>
      </c>
      <c r="H101" s="216"/>
      <c r="I101" s="211">
        <f>I99*I100</f>
        <v>479.99999999999966</v>
      </c>
      <c r="J101" s="216"/>
      <c r="K101" s="14">
        <f>K99*K100</f>
        <v>600</v>
      </c>
    </row>
    <row r="102" spans="2:11" ht="17" thickBot="1" x14ac:dyDescent="0.4">
      <c r="B102" s="9">
        <v>8</v>
      </c>
      <c r="C102" s="170" t="s">
        <v>332</v>
      </c>
      <c r="D102" s="24">
        <f>'投入&amp;实际'!G$68</f>
        <v>21.999617559799741</v>
      </c>
      <c r="E102" s="217">
        <f>K102</f>
        <v>19</v>
      </c>
      <c r="F102" s="218"/>
      <c r="G102" s="217">
        <f>K102</f>
        <v>19</v>
      </c>
      <c r="H102" s="218"/>
      <c r="I102" s="217">
        <f>K102</f>
        <v>19</v>
      </c>
      <c r="J102" s="218"/>
      <c r="K102" s="24">
        <f>'投入&amp;实际'!I68</f>
        <v>19</v>
      </c>
    </row>
    <row r="103" spans="2:11" ht="17" thickBot="1" x14ac:dyDescent="0.4">
      <c r="B103" s="9">
        <v>9</v>
      </c>
      <c r="C103" s="171" t="s">
        <v>333</v>
      </c>
      <c r="D103" s="25">
        <f>D101*D102</f>
        <v>15186.423999999988</v>
      </c>
      <c r="E103" s="219">
        <f>E101*E102</f>
        <v>13115.775999999989</v>
      </c>
      <c r="F103" s="220"/>
      <c r="G103" s="219">
        <f>G101*G102</f>
        <v>10487.122199999991</v>
      </c>
      <c r="H103" s="220"/>
      <c r="I103" s="219">
        <f>I101*I102</f>
        <v>9119.9999999999927</v>
      </c>
      <c r="J103" s="220"/>
      <c r="K103" s="25">
        <f>K101*K102</f>
        <v>11400</v>
      </c>
    </row>
    <row r="104" spans="2:11" ht="17.149999999999999" customHeight="1" thickBot="1" x14ac:dyDescent="0.4">
      <c r="B104" s="9">
        <v>10</v>
      </c>
      <c r="C104" s="208" t="s">
        <v>339</v>
      </c>
      <c r="D104" s="209"/>
      <c r="E104" s="209"/>
      <c r="F104" s="209"/>
      <c r="G104" s="209"/>
      <c r="H104" s="209"/>
      <c r="I104" s="209"/>
      <c r="J104" s="209"/>
      <c r="K104" s="210"/>
    </row>
    <row r="105" spans="2:11" ht="17" thickBot="1" x14ac:dyDescent="0.4">
      <c r="B105" s="9">
        <v>11</v>
      </c>
      <c r="C105" s="168" t="s">
        <v>325</v>
      </c>
      <c r="D105" s="14">
        <f>D$6</f>
        <v>799.99999999999943</v>
      </c>
      <c r="E105" s="211">
        <f>D105</f>
        <v>799.99999999999943</v>
      </c>
      <c r="F105" s="187"/>
      <c r="G105" s="211">
        <f>D105</f>
        <v>799.99999999999943</v>
      </c>
      <c r="H105" s="187"/>
      <c r="I105" s="211">
        <f>D105</f>
        <v>799.99999999999943</v>
      </c>
      <c r="J105" s="187"/>
      <c r="K105" s="14">
        <f>K97</f>
        <v>1000</v>
      </c>
    </row>
    <row r="106" spans="2:11" ht="17" thickBot="1" x14ac:dyDescent="0.4">
      <c r="B106" s="9">
        <v>12</v>
      </c>
      <c r="C106" s="170" t="s">
        <v>311</v>
      </c>
      <c r="D106" s="26">
        <f>D107/D105</f>
        <v>1.14990375</v>
      </c>
      <c r="E106" s="226">
        <f>D106</f>
        <v>1.14990375</v>
      </c>
      <c r="F106" s="227"/>
      <c r="G106" s="226">
        <f>D106</f>
        <v>1.14990375</v>
      </c>
      <c r="H106" s="227"/>
      <c r="I106" s="226">
        <f>K106</f>
        <v>1</v>
      </c>
      <c r="J106" s="227"/>
      <c r="K106" s="26">
        <f>K98</f>
        <v>1</v>
      </c>
    </row>
    <row r="107" spans="2:11" ht="17" thickBot="1" x14ac:dyDescent="0.4">
      <c r="B107" s="9">
        <v>13</v>
      </c>
      <c r="C107" s="171" t="s">
        <v>329</v>
      </c>
      <c r="D107" s="14">
        <f>+'投入&amp;实际'!G77</f>
        <v>919.92299999999932</v>
      </c>
      <c r="E107" s="211">
        <f>E105*E106</f>
        <v>919.92299999999932</v>
      </c>
      <c r="F107" s="216"/>
      <c r="G107" s="211">
        <f>G105*G106</f>
        <v>919.92299999999932</v>
      </c>
      <c r="H107" s="216"/>
      <c r="I107" s="211">
        <f>I105*I106</f>
        <v>799.99999999999943</v>
      </c>
      <c r="J107" s="216"/>
      <c r="K107" s="14">
        <f>K105*K106</f>
        <v>1000</v>
      </c>
    </row>
    <row r="108" spans="2:11" ht="17" thickBot="1" x14ac:dyDescent="0.4">
      <c r="B108" s="9">
        <v>14</v>
      </c>
      <c r="C108" s="170" t="s">
        <v>334</v>
      </c>
      <c r="D108" s="39">
        <f>'投入&amp;实际'!G$58</f>
        <v>0.24960676056582992</v>
      </c>
      <c r="E108" s="214">
        <f>D108</f>
        <v>0.24960676056582992</v>
      </c>
      <c r="F108" s="215"/>
      <c r="G108" s="214">
        <f>K108</f>
        <v>0.4</v>
      </c>
      <c r="H108" s="215"/>
      <c r="I108" s="214">
        <f>K108</f>
        <v>0.4</v>
      </c>
      <c r="J108" s="215"/>
      <c r="K108" s="39">
        <f>1-K100</f>
        <v>0.4</v>
      </c>
    </row>
    <row r="109" spans="2:11" ht="17" thickBot="1" x14ac:dyDescent="0.4">
      <c r="B109" s="9">
        <v>15</v>
      </c>
      <c r="C109" s="171" t="s">
        <v>335</v>
      </c>
      <c r="D109" s="14">
        <f>D107*D108</f>
        <v>229.6189999999998</v>
      </c>
      <c r="E109" s="211">
        <f>E107*E108</f>
        <v>229.6189999999998</v>
      </c>
      <c r="F109" s="216"/>
      <c r="G109" s="211">
        <f>G107*G108</f>
        <v>367.96919999999977</v>
      </c>
      <c r="H109" s="216"/>
      <c r="I109" s="211">
        <f>I107*I108</f>
        <v>319.99999999999977</v>
      </c>
      <c r="J109" s="216"/>
      <c r="K109" s="14">
        <f>K107*K108</f>
        <v>400</v>
      </c>
    </row>
    <row r="110" spans="2:11" ht="17" thickBot="1" x14ac:dyDescent="0.4">
      <c r="B110" s="9">
        <v>16</v>
      </c>
      <c r="C110" s="170" t="s">
        <v>336</v>
      </c>
      <c r="D110" s="24">
        <f>'投入&amp;实际'!G$69</f>
        <v>15.999999999999989</v>
      </c>
      <c r="E110" s="217">
        <f>K110</f>
        <v>15</v>
      </c>
      <c r="F110" s="218"/>
      <c r="G110" s="217">
        <f>K110</f>
        <v>15</v>
      </c>
      <c r="H110" s="218"/>
      <c r="I110" s="217">
        <f>K110</f>
        <v>15</v>
      </c>
      <c r="J110" s="218"/>
      <c r="K110" s="24">
        <f>'投入&amp;实际'!I69</f>
        <v>15</v>
      </c>
    </row>
    <row r="111" spans="2:11" ht="17" thickBot="1" x14ac:dyDescent="0.4">
      <c r="B111" s="9">
        <v>17</v>
      </c>
      <c r="C111" s="171" t="s">
        <v>337</v>
      </c>
      <c r="D111" s="25">
        <f>D109*D110</f>
        <v>3673.9039999999945</v>
      </c>
      <c r="E111" s="219">
        <f>E109*E110</f>
        <v>3444.2849999999971</v>
      </c>
      <c r="F111" s="220"/>
      <c r="G111" s="219">
        <f>G109*G110</f>
        <v>5519.5379999999968</v>
      </c>
      <c r="H111" s="220"/>
      <c r="I111" s="219">
        <f>I109*I110</f>
        <v>4799.9999999999964</v>
      </c>
      <c r="J111" s="220"/>
      <c r="K111" s="25">
        <f>K109*K110</f>
        <v>6000</v>
      </c>
    </row>
    <row r="112" spans="2:11" ht="17" thickBot="1" x14ac:dyDescent="0.4">
      <c r="B112" s="9">
        <v>18</v>
      </c>
      <c r="C112" s="221" t="s">
        <v>327</v>
      </c>
      <c r="D112" s="222"/>
      <c r="E112" s="222"/>
      <c r="F112" s="222"/>
      <c r="G112" s="222"/>
      <c r="H112" s="222"/>
      <c r="I112" s="222"/>
      <c r="J112" s="222"/>
      <c r="K112" s="223"/>
    </row>
    <row r="113" spans="2:11" ht="17" thickBot="1" x14ac:dyDescent="0.4">
      <c r="B113" s="9">
        <v>19</v>
      </c>
      <c r="C113" s="164" t="s">
        <v>326</v>
      </c>
      <c r="D113" s="25">
        <f>+D103+D111</f>
        <v>18860.327999999983</v>
      </c>
      <c r="E113" s="219">
        <f>+E103+E111</f>
        <v>16560.060999999987</v>
      </c>
      <c r="F113" s="220"/>
      <c r="G113" s="219">
        <f>+G103+G111</f>
        <v>16006.660199999988</v>
      </c>
      <c r="H113" s="220"/>
      <c r="I113" s="219">
        <f>+I103+I111</f>
        <v>13919.999999999989</v>
      </c>
      <c r="J113" s="220"/>
      <c r="K113" s="25">
        <f>+K103+K111</f>
        <v>17400</v>
      </c>
    </row>
    <row r="114" spans="2:11" ht="15.9" customHeight="1" x14ac:dyDescent="0.35">
      <c r="B114" s="234">
        <v>20</v>
      </c>
      <c r="C114" s="244" t="s">
        <v>250</v>
      </c>
      <c r="D114" s="190" t="s">
        <v>287</v>
      </c>
      <c r="E114" s="191"/>
      <c r="F114" s="191"/>
      <c r="G114" s="191"/>
      <c r="H114" s="191"/>
      <c r="I114" s="191"/>
      <c r="J114" s="191"/>
      <c r="K114" s="192"/>
    </row>
    <row r="115" spans="2:11" ht="15.9" customHeight="1" x14ac:dyDescent="0.35">
      <c r="B115" s="235"/>
      <c r="C115" s="245"/>
      <c r="D115" s="193">
        <f>D113-K113</f>
        <v>1460.3279999999831</v>
      </c>
      <c r="E115" s="194"/>
      <c r="F115" s="194"/>
      <c r="G115" s="194"/>
      <c r="H115" s="194"/>
      <c r="I115" s="194"/>
      <c r="J115" s="194"/>
      <c r="K115" s="195"/>
    </row>
    <row r="116" spans="2:11" ht="16" thickBot="1" x14ac:dyDescent="0.4">
      <c r="B116" s="236"/>
      <c r="C116" s="246"/>
      <c r="D116" s="196" t="str">
        <f t="shared" ref="D116" si="9">IF(D115&gt;0,"U","F")</f>
        <v>U</v>
      </c>
      <c r="E116" s="197"/>
      <c r="F116" s="197" t="str">
        <f t="shared" ref="F116" si="10">IF(F115&gt;0,"U","F")</f>
        <v>F</v>
      </c>
      <c r="G116" s="197"/>
      <c r="H116" s="197" t="str">
        <f t="shared" ref="H116" si="11">IF(H115&gt;0,"U","F")</f>
        <v>F</v>
      </c>
      <c r="I116" s="197"/>
      <c r="J116" s="197" t="str">
        <f t="shared" ref="J116" si="12">IF(J115&gt;0,"U","F")</f>
        <v>F</v>
      </c>
      <c r="K116" s="198"/>
    </row>
    <row r="117" spans="2:11" ht="15.9" customHeight="1" x14ac:dyDescent="0.35">
      <c r="B117" s="234">
        <v>21</v>
      </c>
      <c r="C117" s="244" t="s">
        <v>251</v>
      </c>
      <c r="D117" s="190" t="s">
        <v>328</v>
      </c>
      <c r="E117" s="191"/>
      <c r="F117" s="191"/>
      <c r="G117" s="191"/>
      <c r="H117" s="191"/>
      <c r="I117" s="192"/>
      <c r="J117" s="190" t="s">
        <v>262</v>
      </c>
      <c r="K117" s="192"/>
    </row>
    <row r="118" spans="2:11" ht="15.9" customHeight="1" x14ac:dyDescent="0.35">
      <c r="B118" s="235"/>
      <c r="C118" s="245"/>
      <c r="D118" s="193">
        <f>D113-I113</f>
        <v>4940.3279999999941</v>
      </c>
      <c r="E118" s="194"/>
      <c r="F118" s="194"/>
      <c r="G118" s="194"/>
      <c r="H118" s="194"/>
      <c r="I118" s="195"/>
      <c r="J118" s="193">
        <f>I113-K113</f>
        <v>-3480.0000000000109</v>
      </c>
      <c r="K118" s="195"/>
    </row>
    <row r="119" spans="2:11" ht="16" thickBot="1" x14ac:dyDescent="0.4">
      <c r="B119" s="236"/>
      <c r="C119" s="246"/>
      <c r="D119" s="196" t="str">
        <f t="shared" ref="D119" si="13">IF(D118&gt;0,"U","F")</f>
        <v>U</v>
      </c>
      <c r="E119" s="197"/>
      <c r="F119" s="197" t="str">
        <f t="shared" ref="F119" si="14">IF(F118&gt;0,"U","F")</f>
        <v>F</v>
      </c>
      <c r="G119" s="197"/>
      <c r="H119" s="197" t="str">
        <f t="shared" ref="H119" si="15">IF(H118&gt;0,"U","F")</f>
        <v>F</v>
      </c>
      <c r="I119" s="198"/>
      <c r="J119" s="224" t="str">
        <f>IF(J118&gt;0,"U","F")</f>
        <v>F</v>
      </c>
      <c r="K119" s="225"/>
    </row>
    <row r="120" spans="2:11" ht="15.9" customHeight="1" x14ac:dyDescent="0.35">
      <c r="B120" s="234">
        <v>22</v>
      </c>
      <c r="C120" s="244" t="s">
        <v>283</v>
      </c>
      <c r="D120" s="228" t="s">
        <v>305</v>
      </c>
      <c r="E120" s="200"/>
      <c r="F120" s="228" t="s">
        <v>306</v>
      </c>
      <c r="G120" s="199"/>
      <c r="H120" s="199"/>
      <c r="I120" s="200"/>
      <c r="J120" s="228" t="s">
        <v>307</v>
      </c>
      <c r="K120" s="200"/>
    </row>
    <row r="121" spans="2:11" ht="15.9" customHeight="1" x14ac:dyDescent="0.35">
      <c r="B121" s="235"/>
      <c r="C121" s="245"/>
      <c r="D121" s="193">
        <f>D113-E113</f>
        <v>2300.2669999999962</v>
      </c>
      <c r="E121" s="195"/>
      <c r="F121" s="193">
        <f>E113-I113</f>
        <v>2640.0609999999979</v>
      </c>
      <c r="G121" s="194"/>
      <c r="H121" s="194"/>
      <c r="I121" s="195"/>
      <c r="J121" s="193">
        <f>I113-K113</f>
        <v>-3480.0000000000109</v>
      </c>
      <c r="K121" s="195"/>
    </row>
    <row r="122" spans="2:11" ht="16" thickBot="1" x14ac:dyDescent="0.4">
      <c r="B122" s="236"/>
      <c r="C122" s="246"/>
      <c r="D122" s="196" t="str">
        <f>IF(D121&gt;0,"U","F")</f>
        <v>U</v>
      </c>
      <c r="E122" s="198"/>
      <c r="F122" s="196" t="str">
        <f t="shared" ref="F122" si="16">IF(F121&gt;0,"U","F")</f>
        <v>U</v>
      </c>
      <c r="G122" s="197"/>
      <c r="H122" s="197" t="str">
        <f t="shared" ref="H122" si="17">IF(H121&gt;0,"U","F")</f>
        <v>F</v>
      </c>
      <c r="I122" s="198"/>
      <c r="J122" s="224" t="str">
        <f>IF(J121&gt;0,"U","F")</f>
        <v>F</v>
      </c>
      <c r="K122" s="225"/>
    </row>
    <row r="123" spans="2:11" ht="15.9" customHeight="1" x14ac:dyDescent="0.35">
      <c r="B123" s="234">
        <v>23</v>
      </c>
      <c r="C123" s="244" t="s">
        <v>284</v>
      </c>
      <c r="D123" s="228" t="s">
        <v>305</v>
      </c>
      <c r="E123" s="200"/>
      <c r="F123" s="228" t="s">
        <v>308</v>
      </c>
      <c r="G123" s="200"/>
      <c r="H123" s="228" t="s">
        <v>309</v>
      </c>
      <c r="I123" s="200"/>
      <c r="J123" s="228" t="s">
        <v>310</v>
      </c>
      <c r="K123" s="200"/>
    </row>
    <row r="124" spans="2:11" ht="15.9" customHeight="1" x14ac:dyDescent="0.35">
      <c r="B124" s="235"/>
      <c r="C124" s="245"/>
      <c r="D124" s="193">
        <f>D113-E113</f>
        <v>2300.2669999999962</v>
      </c>
      <c r="E124" s="195"/>
      <c r="F124" s="193">
        <f>E113-G113</f>
        <v>553.40079999999944</v>
      </c>
      <c r="G124" s="195"/>
      <c r="H124" s="193">
        <f>G113-I113</f>
        <v>2086.6601999999984</v>
      </c>
      <c r="I124" s="195"/>
      <c r="J124" s="193">
        <f>I113-K113</f>
        <v>-3480.0000000000109</v>
      </c>
      <c r="K124" s="195"/>
    </row>
    <row r="125" spans="2:11" ht="16" thickBot="1" x14ac:dyDescent="0.4">
      <c r="B125" s="236"/>
      <c r="C125" s="246"/>
      <c r="D125" s="196" t="str">
        <f>IF(D124&gt;0,"U","F")</f>
        <v>U</v>
      </c>
      <c r="E125" s="198"/>
      <c r="F125" s="196" t="str">
        <f>IF(F124&gt;0,"U","F")</f>
        <v>U</v>
      </c>
      <c r="G125" s="198"/>
      <c r="H125" s="196" t="str">
        <f>IF(H124&gt;0,"U","F")</f>
        <v>U</v>
      </c>
      <c r="I125" s="198"/>
      <c r="J125" s="224" t="str">
        <f>IF(J124&gt;0,"U","F")</f>
        <v>F</v>
      </c>
      <c r="K125" s="225"/>
    </row>
    <row r="126" spans="2:11" x14ac:dyDescent="0.35">
      <c r="B126" s="17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2:11" x14ac:dyDescent="0.35">
      <c r="B127" s="19"/>
    </row>
    <row r="128" spans="2:11" ht="16.5" x14ac:dyDescent="0.35">
      <c r="B128" s="181" t="s">
        <v>193</v>
      </c>
      <c r="C128" s="181"/>
      <c r="D128" s="181"/>
      <c r="E128" s="181"/>
      <c r="F128" s="181"/>
      <c r="G128" s="181"/>
      <c r="H128" s="181"/>
      <c r="I128" s="181"/>
      <c r="J128" s="181"/>
      <c r="K128" s="181"/>
    </row>
    <row r="129" spans="2:9" x14ac:dyDescent="0.35">
      <c r="B129" s="5"/>
    </row>
    <row r="130" spans="2:9" x14ac:dyDescent="0.35">
      <c r="B130" s="6"/>
      <c r="C130" s="7">
        <v>1</v>
      </c>
      <c r="D130" s="7">
        <v>2</v>
      </c>
      <c r="E130" s="204">
        <v>3</v>
      </c>
      <c r="F130" s="205"/>
      <c r="G130" s="204">
        <v>4</v>
      </c>
      <c r="H130" s="205"/>
      <c r="I130" s="7">
        <v>5</v>
      </c>
    </row>
    <row r="131" spans="2:9" ht="86.15" customHeight="1" thickBot="1" x14ac:dyDescent="0.4">
      <c r="B131" s="9">
        <v>1</v>
      </c>
      <c r="C131" s="20"/>
      <c r="D131" s="165" t="s">
        <v>340</v>
      </c>
      <c r="E131" s="206" t="s">
        <v>341</v>
      </c>
      <c r="F131" s="207"/>
      <c r="G131" s="208" t="s">
        <v>342</v>
      </c>
      <c r="H131" s="210"/>
      <c r="I131" s="165" t="s">
        <v>343</v>
      </c>
    </row>
    <row r="132" spans="2:9" ht="17" thickBot="1" x14ac:dyDescent="0.4">
      <c r="B132" s="9">
        <v>2</v>
      </c>
      <c r="C132" s="168" t="s">
        <v>325</v>
      </c>
      <c r="D132" s="13">
        <f>D6</f>
        <v>799.99999999999943</v>
      </c>
      <c r="E132" s="186">
        <f>D132</f>
        <v>799.99999999999943</v>
      </c>
      <c r="F132" s="187"/>
      <c r="G132" s="186">
        <f>D132</f>
        <v>799.99999999999943</v>
      </c>
      <c r="H132" s="187"/>
      <c r="I132" s="13">
        <f>+I6</f>
        <v>1000</v>
      </c>
    </row>
    <row r="133" spans="2:9" ht="17" thickBot="1" x14ac:dyDescent="0.4">
      <c r="B133" s="9">
        <v>3</v>
      </c>
      <c r="C133" s="170" t="s">
        <v>350</v>
      </c>
      <c r="D133" s="44">
        <f>D134/D132</f>
        <v>4.250138475</v>
      </c>
      <c r="E133" s="229">
        <f>D133</f>
        <v>4.250138475</v>
      </c>
      <c r="F133" s="230"/>
      <c r="G133" s="229">
        <f>I133</f>
        <v>4</v>
      </c>
      <c r="H133" s="230"/>
      <c r="I133" s="44">
        <f>K62</f>
        <v>4</v>
      </c>
    </row>
    <row r="134" spans="2:9" ht="17" thickBot="1" x14ac:dyDescent="0.4">
      <c r="B134" s="9">
        <v>4</v>
      </c>
      <c r="C134" s="171" t="s">
        <v>351</v>
      </c>
      <c r="D134" s="14">
        <f>D63</f>
        <v>3400.1107799999972</v>
      </c>
      <c r="E134" s="211">
        <f>E132*E133</f>
        <v>3400.1107799999977</v>
      </c>
      <c r="F134" s="216"/>
      <c r="G134" s="211">
        <f>G132*G133</f>
        <v>3199.9999999999977</v>
      </c>
      <c r="H134" s="216"/>
      <c r="I134" s="14">
        <f>I132*I133</f>
        <v>4000</v>
      </c>
    </row>
    <row r="135" spans="2:9" ht="17" thickBot="1" x14ac:dyDescent="0.4">
      <c r="B135" s="9">
        <v>5</v>
      </c>
      <c r="C135" s="170" t="s">
        <v>352</v>
      </c>
      <c r="D135" s="24">
        <f>D136/D134</f>
        <v>10.614011172310139</v>
      </c>
      <c r="E135" s="217">
        <f>I135</f>
        <v>8.15</v>
      </c>
      <c r="F135" s="218"/>
      <c r="G135" s="217">
        <f>I135</f>
        <v>8.15</v>
      </c>
      <c r="H135" s="218"/>
      <c r="I135" s="24">
        <f>I136/I134</f>
        <v>8.15</v>
      </c>
    </row>
    <row r="136" spans="2:9" ht="17" thickBot="1" x14ac:dyDescent="0.4">
      <c r="B136" s="9">
        <v>6</v>
      </c>
      <c r="C136" s="171" t="s">
        <v>353</v>
      </c>
      <c r="D136" s="25">
        <f>'投入&amp;实际'!G96</f>
        <v>36088.813806012113</v>
      </c>
      <c r="E136" s="219">
        <f>E134*E135</f>
        <v>27710.902856999983</v>
      </c>
      <c r="F136" s="220"/>
      <c r="G136" s="219">
        <f>G134*G135</f>
        <v>26079.999999999982</v>
      </c>
      <c r="H136" s="220"/>
      <c r="I136" s="37">
        <f>'投入&amp;实际'!I96</f>
        <v>32600</v>
      </c>
    </row>
    <row r="137" spans="2:9" ht="15.9" customHeight="1" x14ac:dyDescent="0.35">
      <c r="B137" s="234">
        <v>7</v>
      </c>
      <c r="C137" s="244" t="s">
        <v>250</v>
      </c>
      <c r="D137" s="190" t="s">
        <v>344</v>
      </c>
      <c r="E137" s="191"/>
      <c r="F137" s="191"/>
      <c r="G137" s="191"/>
      <c r="H137" s="191"/>
      <c r="I137" s="192"/>
    </row>
    <row r="138" spans="2:9" ht="15.9" customHeight="1" x14ac:dyDescent="0.35">
      <c r="B138" s="235"/>
      <c r="C138" s="245"/>
      <c r="D138" s="193">
        <f>D136-I136</f>
        <v>3488.8138060121128</v>
      </c>
      <c r="E138" s="194"/>
      <c r="F138" s="194"/>
      <c r="G138" s="194"/>
      <c r="H138" s="194"/>
      <c r="I138" s="195"/>
    </row>
    <row r="139" spans="2:9" ht="16" thickBot="1" x14ac:dyDescent="0.4">
      <c r="B139" s="236"/>
      <c r="C139" s="246"/>
      <c r="D139" s="196" t="str">
        <f>IF(D138&gt;0,"U","F")</f>
        <v>U</v>
      </c>
      <c r="E139" s="197"/>
      <c r="F139" s="197"/>
      <c r="G139" s="197"/>
      <c r="H139" s="197"/>
      <c r="I139" s="198"/>
    </row>
    <row r="140" spans="2:9" ht="15.9" customHeight="1" x14ac:dyDescent="0.35">
      <c r="B140" s="234">
        <v>8</v>
      </c>
      <c r="C140" s="244" t="s">
        <v>251</v>
      </c>
      <c r="D140" s="190" t="s">
        <v>346</v>
      </c>
      <c r="E140" s="191"/>
      <c r="F140" s="191"/>
      <c r="G140" s="192"/>
      <c r="H140" s="231" t="s">
        <v>347</v>
      </c>
      <c r="I140" s="200"/>
    </row>
    <row r="141" spans="2:9" ht="15.9" customHeight="1" x14ac:dyDescent="0.35">
      <c r="B141" s="235"/>
      <c r="C141" s="245"/>
      <c r="D141" s="193">
        <f>D136-G136</f>
        <v>10008.813806012131</v>
      </c>
      <c r="E141" s="194"/>
      <c r="F141" s="194"/>
      <c r="G141" s="195"/>
      <c r="H141" s="193">
        <f>G136-I136</f>
        <v>-6520.0000000000182</v>
      </c>
      <c r="I141" s="195"/>
    </row>
    <row r="142" spans="2:9" ht="16" thickBot="1" x14ac:dyDescent="0.4">
      <c r="B142" s="236"/>
      <c r="C142" s="246"/>
      <c r="D142" s="196" t="str">
        <f>IF(D141&lt;0,"F","U")</f>
        <v>U</v>
      </c>
      <c r="E142" s="197"/>
      <c r="F142" s="197"/>
      <c r="G142" s="198"/>
      <c r="H142" s="232" t="s">
        <v>1</v>
      </c>
      <c r="I142" s="233"/>
    </row>
    <row r="143" spans="2:9" ht="15.9" customHeight="1" x14ac:dyDescent="0.35">
      <c r="B143" s="234">
        <v>9</v>
      </c>
      <c r="C143" s="244" t="s">
        <v>283</v>
      </c>
      <c r="D143" s="190" t="s">
        <v>348</v>
      </c>
      <c r="E143" s="192"/>
      <c r="F143" s="190" t="s">
        <v>349</v>
      </c>
      <c r="G143" s="192"/>
      <c r="H143" s="190" t="s">
        <v>347</v>
      </c>
      <c r="I143" s="192"/>
    </row>
    <row r="144" spans="2:9" ht="17.149999999999999" customHeight="1" x14ac:dyDescent="0.35">
      <c r="B144" s="235"/>
      <c r="C144" s="245"/>
      <c r="D144" s="193">
        <f>D136-E136</f>
        <v>8377.91094901213</v>
      </c>
      <c r="E144" s="195"/>
      <c r="F144" s="193">
        <f>E136-G136</f>
        <v>1630.9028570000009</v>
      </c>
      <c r="G144" s="195"/>
      <c r="H144" s="193">
        <f>G136-I136</f>
        <v>-6520.0000000000182</v>
      </c>
      <c r="I144" s="195"/>
    </row>
    <row r="145" spans="2:11" ht="17.149999999999999" customHeight="1" thickBot="1" x14ac:dyDescent="0.4">
      <c r="B145" s="236"/>
      <c r="C145" s="246"/>
      <c r="D145" s="196" t="str">
        <f>IF(D144&lt;0,"F","U")</f>
        <v>U</v>
      </c>
      <c r="E145" s="198"/>
      <c r="F145" s="196" t="str">
        <f>IF(F144&lt;0,"F","U")</f>
        <v>U</v>
      </c>
      <c r="G145" s="198"/>
      <c r="H145" s="196" t="str">
        <f>IF(H144&lt;0,"F","U")</f>
        <v>F</v>
      </c>
      <c r="I145" s="198"/>
    </row>
    <row r="146" spans="2:11" x14ac:dyDescent="0.35">
      <c r="B146" s="19"/>
    </row>
    <row r="147" spans="2:11" ht="16.5" x14ac:dyDescent="0.35">
      <c r="B147" s="181" t="s">
        <v>194</v>
      </c>
      <c r="C147" s="181"/>
      <c r="D147" s="181"/>
      <c r="E147" s="181"/>
      <c r="F147" s="181"/>
      <c r="G147" s="181"/>
      <c r="H147" s="181"/>
      <c r="I147" s="181"/>
      <c r="J147" s="181"/>
      <c r="K147" s="181"/>
    </row>
    <row r="148" spans="2:11" x14ac:dyDescent="0.35">
      <c r="B148" s="5"/>
    </row>
    <row r="149" spans="2:11" x14ac:dyDescent="0.35">
      <c r="B149" s="6"/>
      <c r="C149" s="7">
        <v>1</v>
      </c>
      <c r="D149" s="7">
        <v>2</v>
      </c>
      <c r="E149" s="204">
        <v>3</v>
      </c>
      <c r="F149" s="205"/>
      <c r="G149" s="7">
        <v>4</v>
      </c>
    </row>
    <row r="150" spans="2:11" ht="86.15" customHeight="1" thickBot="1" x14ac:dyDescent="0.4">
      <c r="B150" s="9">
        <v>1</v>
      </c>
      <c r="C150" s="20"/>
      <c r="D150" s="165" t="s">
        <v>340</v>
      </c>
      <c r="E150" s="208" t="s">
        <v>354</v>
      </c>
      <c r="F150" s="210"/>
      <c r="G150" s="165" t="s">
        <v>355</v>
      </c>
    </row>
    <row r="151" spans="2:11" ht="16.25" customHeight="1" thickBot="1" x14ac:dyDescent="0.4">
      <c r="B151" s="9">
        <v>2</v>
      </c>
      <c r="C151" s="168" t="s">
        <v>356</v>
      </c>
      <c r="D151" s="11"/>
      <c r="E151" s="186">
        <f>I6</f>
        <v>1000</v>
      </c>
      <c r="F151" s="187"/>
      <c r="G151" s="13">
        <f>D6</f>
        <v>799.99999999999943</v>
      </c>
    </row>
    <row r="152" spans="2:11" ht="16.25" customHeight="1" thickBot="1" x14ac:dyDescent="0.4">
      <c r="B152" s="9">
        <v>3</v>
      </c>
      <c r="C152" s="170" t="s">
        <v>357</v>
      </c>
      <c r="D152" s="11"/>
      <c r="E152" s="226">
        <f>K62</f>
        <v>4</v>
      </c>
      <c r="F152" s="187"/>
      <c r="G152" s="26">
        <f>K62</f>
        <v>4</v>
      </c>
    </row>
    <row r="153" spans="2:11" ht="16.25" customHeight="1" thickBot="1" x14ac:dyDescent="0.4">
      <c r="B153" s="9">
        <v>4</v>
      </c>
      <c r="C153" s="171" t="s">
        <v>351</v>
      </c>
      <c r="D153" s="31"/>
      <c r="E153" s="211">
        <f>E151*E152</f>
        <v>4000</v>
      </c>
      <c r="F153" s="216"/>
      <c r="G153" s="14">
        <f>G151*G152</f>
        <v>3199.9999999999977</v>
      </c>
    </row>
    <row r="154" spans="2:11" ht="16.25" customHeight="1" thickBot="1" x14ac:dyDescent="0.4">
      <c r="B154" s="9">
        <v>5</v>
      </c>
      <c r="C154" s="170" t="s">
        <v>358</v>
      </c>
      <c r="D154" s="32"/>
      <c r="E154" s="217">
        <f>E155/E153</f>
        <v>28.75</v>
      </c>
      <c r="F154" s="218"/>
      <c r="G154" s="24">
        <f>E154</f>
        <v>28.75</v>
      </c>
    </row>
    <row r="155" spans="2:11" ht="16.25" customHeight="1" thickBot="1" x14ac:dyDescent="0.4">
      <c r="B155" s="9">
        <v>6</v>
      </c>
      <c r="C155" s="171" t="s">
        <v>359</v>
      </c>
      <c r="D155" s="25">
        <f>'投入&amp;实际'!G113</f>
        <v>100000</v>
      </c>
      <c r="E155" s="237">
        <f>'投入&amp;实际'!I113</f>
        <v>115000</v>
      </c>
      <c r="F155" s="238"/>
      <c r="G155" s="25">
        <f>G153*G154</f>
        <v>91999.999999999942</v>
      </c>
    </row>
    <row r="156" spans="2:11" ht="15.9" customHeight="1" x14ac:dyDescent="0.35">
      <c r="B156" s="234">
        <v>7</v>
      </c>
      <c r="C156" s="244" t="s">
        <v>250</v>
      </c>
      <c r="D156" s="190" t="s">
        <v>360</v>
      </c>
      <c r="E156" s="191"/>
      <c r="F156" s="191"/>
      <c r="G156" s="192"/>
    </row>
    <row r="157" spans="2:11" ht="15.9" customHeight="1" x14ac:dyDescent="0.35">
      <c r="B157" s="235"/>
      <c r="C157" s="245"/>
      <c r="D157" s="193">
        <f>D155-G155</f>
        <v>8000.0000000000582</v>
      </c>
      <c r="E157" s="194"/>
      <c r="F157" s="194"/>
      <c r="G157" s="195"/>
    </row>
    <row r="158" spans="2:11" ht="16" thickBot="1" x14ac:dyDescent="0.4">
      <c r="B158" s="236"/>
      <c r="C158" s="246"/>
      <c r="D158" s="196" t="str">
        <f>IF(D157&lt;0,"F","U")</f>
        <v>U</v>
      </c>
      <c r="E158" s="197"/>
      <c r="F158" s="197"/>
      <c r="G158" s="198"/>
    </row>
    <row r="159" spans="2:11" ht="15.9" customHeight="1" x14ac:dyDescent="0.35">
      <c r="B159" s="234">
        <v>8</v>
      </c>
      <c r="C159" s="244" t="s">
        <v>251</v>
      </c>
      <c r="D159" s="190" t="s">
        <v>361</v>
      </c>
      <c r="E159" s="192"/>
      <c r="F159" s="190" t="s">
        <v>362</v>
      </c>
      <c r="G159" s="192"/>
    </row>
    <row r="160" spans="2:11" ht="17.149999999999999" customHeight="1" x14ac:dyDescent="0.35">
      <c r="B160" s="235"/>
      <c r="C160" s="245"/>
      <c r="D160" s="193">
        <f>D155-E155</f>
        <v>-15000</v>
      </c>
      <c r="E160" s="195"/>
      <c r="F160" s="193">
        <f>E155-G155</f>
        <v>23000.000000000058</v>
      </c>
      <c r="G160" s="195"/>
    </row>
    <row r="161" spans="2:11" ht="17.149999999999999" customHeight="1" thickBot="1" x14ac:dyDescent="0.4">
      <c r="B161" s="236"/>
      <c r="C161" s="246"/>
      <c r="D161" s="196" t="str">
        <f>IF(D160&lt;0,"F","U")</f>
        <v>F</v>
      </c>
      <c r="E161" s="198"/>
      <c r="F161" s="196" t="str">
        <f>IF(F160&lt;0,"F","U")</f>
        <v>U</v>
      </c>
      <c r="G161" s="198"/>
    </row>
    <row r="162" spans="2:11" x14ac:dyDescent="0.35">
      <c r="B162" s="17"/>
      <c r="C162" s="18"/>
      <c r="D162" s="18"/>
      <c r="E162" s="18"/>
      <c r="F162" s="18"/>
      <c r="G162" s="18"/>
    </row>
    <row r="163" spans="2:11" x14ac:dyDescent="0.35">
      <c r="B163" s="33"/>
    </row>
    <row r="164" spans="2:11" ht="16.5" x14ac:dyDescent="0.35">
      <c r="B164" s="181" t="s">
        <v>196</v>
      </c>
      <c r="C164" s="181"/>
      <c r="D164" s="181"/>
      <c r="E164" s="181"/>
      <c r="F164" s="181"/>
      <c r="G164" s="181"/>
      <c r="H164" s="181"/>
      <c r="I164" s="181"/>
      <c r="J164" s="181"/>
      <c r="K164" s="181"/>
    </row>
    <row r="165" spans="2:11" x14ac:dyDescent="0.35">
      <c r="B165" s="19"/>
    </row>
    <row r="166" spans="2:11" ht="16" thickBot="1" x14ac:dyDescent="0.4">
      <c r="B166" s="6"/>
      <c r="C166" s="30">
        <v>1</v>
      </c>
      <c r="D166" s="30">
        <v>2</v>
      </c>
      <c r="E166" s="30">
        <v>3</v>
      </c>
      <c r="F166" s="30">
        <v>4</v>
      </c>
    </row>
    <row r="167" spans="2:11" ht="16.5" x14ac:dyDescent="0.35">
      <c r="B167" s="234">
        <v>1</v>
      </c>
      <c r="C167" s="172" t="s">
        <v>363</v>
      </c>
      <c r="D167" s="239" t="s">
        <v>390</v>
      </c>
      <c r="E167" s="239" t="s">
        <v>391</v>
      </c>
      <c r="F167" s="239" t="s">
        <v>392</v>
      </c>
    </row>
    <row r="168" spans="2:11" ht="33.5" thickBot="1" x14ac:dyDescent="0.4">
      <c r="B168" s="236"/>
      <c r="C168" s="173" t="s">
        <v>387</v>
      </c>
      <c r="D168" s="240"/>
      <c r="E168" s="240"/>
      <c r="F168" s="240"/>
    </row>
    <row r="169" spans="2:11" ht="16" thickBot="1" x14ac:dyDescent="0.4">
      <c r="B169" s="9">
        <v>2</v>
      </c>
      <c r="C169" s="169"/>
      <c r="D169" s="34"/>
      <c r="E169" s="34"/>
      <c r="F169" s="34"/>
    </row>
    <row r="170" spans="2:11" ht="17" thickBot="1" x14ac:dyDescent="0.4">
      <c r="B170" s="9">
        <v>3</v>
      </c>
      <c r="C170" s="170" t="s">
        <v>247</v>
      </c>
      <c r="D170" s="35">
        <f>+H11</f>
        <v>-55000.000000000146</v>
      </c>
      <c r="E170" s="36"/>
      <c r="F170" s="36"/>
    </row>
    <row r="171" spans="2:11" ht="17" thickBot="1" x14ac:dyDescent="0.4">
      <c r="B171" s="9">
        <v>4</v>
      </c>
      <c r="C171" s="174" t="s">
        <v>388</v>
      </c>
      <c r="D171" s="36"/>
      <c r="E171" s="36"/>
      <c r="F171" s="36"/>
    </row>
    <row r="172" spans="2:11" ht="17" thickBot="1" x14ac:dyDescent="0.4">
      <c r="B172" s="9">
        <v>5</v>
      </c>
      <c r="C172" s="175" t="s">
        <v>364</v>
      </c>
      <c r="D172" s="36"/>
      <c r="E172" s="35">
        <f>IFERROR((I11/I6)*(D6-I6),0)</f>
        <v>-32000.000000000091</v>
      </c>
      <c r="F172" s="36"/>
    </row>
    <row r="173" spans="2:11" ht="17" thickBot="1" x14ac:dyDescent="0.4">
      <c r="B173" s="9">
        <v>6</v>
      </c>
      <c r="C173" s="175" t="s">
        <v>365</v>
      </c>
      <c r="D173" s="36"/>
      <c r="E173" s="35">
        <f>-F160</f>
        <v>-23000.000000000058</v>
      </c>
      <c r="F173" s="36"/>
    </row>
    <row r="174" spans="2:11" ht="17" thickBot="1" x14ac:dyDescent="0.4">
      <c r="B174" s="9">
        <v>7</v>
      </c>
      <c r="C174" s="174" t="s">
        <v>389</v>
      </c>
      <c r="D174" s="36"/>
      <c r="E174" s="36"/>
      <c r="F174" s="36"/>
    </row>
    <row r="175" spans="2:11" ht="17" thickBot="1" x14ac:dyDescent="0.4">
      <c r="B175" s="9">
        <v>8</v>
      </c>
      <c r="C175" s="175" t="s">
        <v>366</v>
      </c>
      <c r="D175" s="36"/>
      <c r="E175" s="36"/>
      <c r="F175" s="35">
        <f>+H52</f>
        <v>-168000.00000000023</v>
      </c>
    </row>
    <row r="176" spans="2:11" ht="17" thickBot="1" x14ac:dyDescent="0.4">
      <c r="B176" s="9">
        <v>9</v>
      </c>
      <c r="C176" s="175" t="s">
        <v>367</v>
      </c>
      <c r="D176" s="36"/>
      <c r="E176" s="36"/>
      <c r="F176" s="35">
        <f>+J52</f>
        <v>63000</v>
      </c>
    </row>
    <row r="177" spans="2:6" ht="17" thickBot="1" x14ac:dyDescent="0.4">
      <c r="B177" s="9">
        <v>10</v>
      </c>
      <c r="C177" s="175" t="s">
        <v>368</v>
      </c>
      <c r="D177" s="36"/>
      <c r="E177" s="36"/>
      <c r="F177" s="35">
        <f>-J88</f>
        <v>40000.000000000116</v>
      </c>
    </row>
    <row r="178" spans="2:6" ht="17" thickBot="1" x14ac:dyDescent="0.4">
      <c r="B178" s="9">
        <v>11</v>
      </c>
      <c r="C178" s="175" t="s">
        <v>369</v>
      </c>
      <c r="D178" s="36"/>
      <c r="E178" s="36"/>
      <c r="F178" s="35">
        <f>-J124</f>
        <v>3480.0000000000109</v>
      </c>
    </row>
    <row r="179" spans="2:6" ht="17" thickBot="1" x14ac:dyDescent="0.4">
      <c r="B179" s="9">
        <v>12</v>
      </c>
      <c r="C179" s="175" t="s">
        <v>370</v>
      </c>
      <c r="D179" s="36"/>
      <c r="E179" s="36"/>
      <c r="F179" s="35">
        <f>-H144</f>
        <v>6520.0000000000182</v>
      </c>
    </row>
    <row r="180" spans="2:6" ht="16" thickBot="1" x14ac:dyDescent="0.4">
      <c r="B180" s="9">
        <v>13</v>
      </c>
      <c r="C180" s="169"/>
      <c r="D180" s="36"/>
      <c r="E180" s="36"/>
      <c r="F180" s="36"/>
    </row>
    <row r="181" spans="2:6" ht="17" thickBot="1" x14ac:dyDescent="0.4">
      <c r="B181" s="9">
        <v>14</v>
      </c>
      <c r="C181" s="170" t="s">
        <v>371</v>
      </c>
      <c r="D181" s="35">
        <f>+E7</f>
        <v>3839.6799999999348</v>
      </c>
      <c r="E181" s="36"/>
      <c r="F181" s="36"/>
    </row>
    <row r="182" spans="2:6" ht="17" thickBot="1" x14ac:dyDescent="0.4">
      <c r="B182" s="9">
        <v>15</v>
      </c>
      <c r="C182" s="175" t="s">
        <v>372</v>
      </c>
      <c r="D182" s="36"/>
      <c r="E182" s="35">
        <f>$D52</f>
        <v>-158.31999999994878</v>
      </c>
      <c r="F182" s="35">
        <f>$D52</f>
        <v>-158.31999999994878</v>
      </c>
    </row>
    <row r="183" spans="2:6" ht="17" thickBot="1" x14ac:dyDescent="0.4">
      <c r="B183" s="9">
        <v>16</v>
      </c>
      <c r="C183" s="175" t="s">
        <v>373</v>
      </c>
      <c r="D183" s="36"/>
      <c r="E183" s="35">
        <f>$F52</f>
        <v>3998</v>
      </c>
      <c r="F183" s="35">
        <f>$F52</f>
        <v>3998</v>
      </c>
    </row>
    <row r="184" spans="2:6" ht="16" thickBot="1" x14ac:dyDescent="0.4">
      <c r="B184" s="9">
        <v>17</v>
      </c>
      <c r="C184" s="169"/>
      <c r="D184" s="36"/>
      <c r="E184" s="36"/>
      <c r="F184" s="36"/>
    </row>
    <row r="185" spans="2:6" ht="17" thickBot="1" x14ac:dyDescent="0.4">
      <c r="B185" s="9">
        <v>18</v>
      </c>
      <c r="C185" s="170" t="s">
        <v>374</v>
      </c>
      <c r="D185" s="35">
        <f>E8</f>
        <v>-6205.1493860121409</v>
      </c>
      <c r="E185" s="36"/>
      <c r="F185" s="36"/>
    </row>
    <row r="186" spans="2:6" ht="17" thickBot="1" x14ac:dyDescent="0.4">
      <c r="B186" s="9">
        <v>19</v>
      </c>
      <c r="C186" s="175" t="s">
        <v>375</v>
      </c>
      <c r="D186" s="36"/>
      <c r="E186" s="35">
        <f>-D82</f>
        <v>8743.9924199999659</v>
      </c>
      <c r="F186" s="36"/>
    </row>
    <row r="187" spans="2:6" ht="17" thickBot="1" x14ac:dyDescent="0.4">
      <c r="B187" s="9">
        <v>20</v>
      </c>
      <c r="C187" s="176" t="s">
        <v>376</v>
      </c>
      <c r="D187" s="36"/>
      <c r="E187" s="36"/>
      <c r="F187" s="35">
        <f>-D88</f>
        <v>-6793.4736799999955</v>
      </c>
    </row>
    <row r="188" spans="2:6" ht="17" thickBot="1" x14ac:dyDescent="0.4">
      <c r="B188" s="9">
        <v>21</v>
      </c>
      <c r="C188" s="176" t="s">
        <v>377</v>
      </c>
      <c r="D188" s="36"/>
      <c r="E188" s="36"/>
      <c r="F188" s="35">
        <f>-F88</f>
        <v>25543.005099999951</v>
      </c>
    </row>
    <row r="189" spans="2:6" ht="17" thickBot="1" x14ac:dyDescent="0.4">
      <c r="B189" s="9">
        <v>22</v>
      </c>
      <c r="C189" s="176" t="s">
        <v>378</v>
      </c>
      <c r="D189" s="36"/>
      <c r="E189" s="36"/>
      <c r="F189" s="35">
        <f>-H88</f>
        <v>-10005.53899999999</v>
      </c>
    </row>
    <row r="190" spans="2:6" ht="17" thickBot="1" x14ac:dyDescent="0.4">
      <c r="B190" s="9">
        <v>23</v>
      </c>
      <c r="C190" s="175" t="s">
        <v>379</v>
      </c>
      <c r="D190" s="36"/>
      <c r="E190" s="35">
        <f>-D118</f>
        <v>-4940.3279999999941</v>
      </c>
      <c r="F190" s="36"/>
    </row>
    <row r="191" spans="2:6" ht="17" thickBot="1" x14ac:dyDescent="0.4">
      <c r="B191" s="9">
        <v>24</v>
      </c>
      <c r="C191" s="176" t="s">
        <v>380</v>
      </c>
      <c r="D191" s="36"/>
      <c r="E191" s="36"/>
      <c r="F191" s="35">
        <f>-D124</f>
        <v>-2300.2669999999962</v>
      </c>
    </row>
    <row r="192" spans="2:6" ht="17" thickBot="1" x14ac:dyDescent="0.4">
      <c r="B192" s="9">
        <v>25</v>
      </c>
      <c r="C192" s="176" t="s">
        <v>381</v>
      </c>
      <c r="D192" s="36"/>
      <c r="E192" s="36"/>
      <c r="F192" s="35">
        <f>-F124</f>
        <v>-553.40079999999944</v>
      </c>
    </row>
    <row r="193" spans="2:6" ht="17" thickBot="1" x14ac:dyDescent="0.4">
      <c r="B193" s="9">
        <v>26</v>
      </c>
      <c r="C193" s="176" t="s">
        <v>382</v>
      </c>
      <c r="D193" s="36"/>
      <c r="E193" s="36"/>
      <c r="F193" s="35">
        <f>-H124</f>
        <v>-2086.6601999999984</v>
      </c>
    </row>
    <row r="194" spans="2:6" ht="17" thickBot="1" x14ac:dyDescent="0.4">
      <c r="B194" s="9">
        <v>27</v>
      </c>
      <c r="C194" s="175" t="s">
        <v>345</v>
      </c>
      <c r="D194" s="36"/>
      <c r="E194" s="35">
        <f>-D141</f>
        <v>-10008.813806012131</v>
      </c>
      <c r="F194" s="36"/>
    </row>
    <row r="195" spans="2:6" ht="17" thickBot="1" x14ac:dyDescent="0.4">
      <c r="B195" s="9">
        <v>28</v>
      </c>
      <c r="C195" s="176" t="s">
        <v>383</v>
      </c>
      <c r="D195" s="36"/>
      <c r="E195" s="36"/>
      <c r="F195" s="35">
        <f>-D144</f>
        <v>-8377.91094901213</v>
      </c>
    </row>
    <row r="196" spans="2:6" ht="17" thickBot="1" x14ac:dyDescent="0.4">
      <c r="B196" s="9">
        <v>29</v>
      </c>
      <c r="C196" s="176" t="s">
        <v>384</v>
      </c>
      <c r="D196" s="36"/>
      <c r="E196" s="36"/>
      <c r="F196" s="35">
        <f>-F144</f>
        <v>-1630.9028570000009</v>
      </c>
    </row>
    <row r="197" spans="2:6" ht="16" thickBot="1" x14ac:dyDescent="0.4">
      <c r="B197" s="9">
        <v>30</v>
      </c>
      <c r="C197" s="169"/>
      <c r="D197" s="36"/>
      <c r="E197" s="36"/>
      <c r="F197" s="36"/>
    </row>
    <row r="198" spans="2:6" ht="17" thickBot="1" x14ac:dyDescent="0.4">
      <c r="B198" s="9">
        <v>31</v>
      </c>
      <c r="C198" s="170" t="s">
        <v>385</v>
      </c>
      <c r="D198" s="35">
        <f>$E10</f>
        <v>15000</v>
      </c>
      <c r="E198" s="35">
        <f>$E10</f>
        <v>15000</v>
      </c>
      <c r="F198" s="35">
        <f>$E10</f>
        <v>15000</v>
      </c>
    </row>
    <row r="199" spans="2:6" ht="16" thickBot="1" x14ac:dyDescent="0.4">
      <c r="B199" s="9">
        <v>32</v>
      </c>
      <c r="C199" s="169"/>
      <c r="D199" s="36"/>
      <c r="E199" s="36"/>
      <c r="F199" s="36"/>
    </row>
    <row r="200" spans="2:6" ht="17" thickBot="1" x14ac:dyDescent="0.4">
      <c r="B200" s="9">
        <v>33</v>
      </c>
      <c r="C200" s="170" t="s">
        <v>386</v>
      </c>
      <c r="D200" s="35">
        <f>SUM(D170:D199)</f>
        <v>-42365.469386012352</v>
      </c>
      <c r="E200" s="35">
        <f>SUM(E170:E199)</f>
        <v>-42365.46938601225</v>
      </c>
      <c r="F200" s="35">
        <f>SUM(F170:F199)</f>
        <v>-42365.469386012199</v>
      </c>
    </row>
  </sheetData>
  <mergeCells count="366">
    <mergeCell ref="D167:D168"/>
    <mergeCell ref="E167:E168"/>
    <mergeCell ref="F167:F168"/>
    <mergeCell ref="B167:B168"/>
    <mergeCell ref="C12:C14"/>
    <mergeCell ref="C15:C17"/>
    <mergeCell ref="C42:C44"/>
    <mergeCell ref="C45:C47"/>
    <mergeCell ref="C48:C50"/>
    <mergeCell ref="C51:C53"/>
    <mergeCell ref="C78:C80"/>
    <mergeCell ref="C81:C83"/>
    <mergeCell ref="C84:C86"/>
    <mergeCell ref="C87:C89"/>
    <mergeCell ref="C114:C116"/>
    <mergeCell ref="C117:C119"/>
    <mergeCell ref="C120:C122"/>
    <mergeCell ref="C123:C125"/>
    <mergeCell ref="C137:C139"/>
    <mergeCell ref="C140:C142"/>
    <mergeCell ref="C143:C145"/>
    <mergeCell ref="C156:C158"/>
    <mergeCell ref="C159:C161"/>
    <mergeCell ref="D161:E161"/>
    <mergeCell ref="F161:G161"/>
    <mergeCell ref="B164:K164"/>
    <mergeCell ref="B12:B14"/>
    <mergeCell ref="B15:B17"/>
    <mergeCell ref="B42:B44"/>
    <mergeCell ref="B45:B47"/>
    <mergeCell ref="B48:B50"/>
    <mergeCell ref="B51:B53"/>
    <mergeCell ref="B78:B80"/>
    <mergeCell ref="B81:B83"/>
    <mergeCell ref="B84:B86"/>
    <mergeCell ref="B87:B89"/>
    <mergeCell ref="B114:B116"/>
    <mergeCell ref="B117:B119"/>
    <mergeCell ref="B120:B122"/>
    <mergeCell ref="B123:B125"/>
    <mergeCell ref="B137:B139"/>
    <mergeCell ref="B140:B142"/>
    <mergeCell ref="B143:B145"/>
    <mergeCell ref="B156:B158"/>
    <mergeCell ref="B159:B161"/>
    <mergeCell ref="E154:F154"/>
    <mergeCell ref="E155:F155"/>
    <mergeCell ref="D156:G156"/>
    <mergeCell ref="D157:G157"/>
    <mergeCell ref="D158:G158"/>
    <mergeCell ref="D159:E159"/>
    <mergeCell ref="F159:G159"/>
    <mergeCell ref="D160:E160"/>
    <mergeCell ref="F160:G160"/>
    <mergeCell ref="D145:E145"/>
    <mergeCell ref="F145:G145"/>
    <mergeCell ref="H145:I145"/>
    <mergeCell ref="B147:K147"/>
    <mergeCell ref="E149:F149"/>
    <mergeCell ref="E150:F150"/>
    <mergeCell ref="E151:F151"/>
    <mergeCell ref="E152:F152"/>
    <mergeCell ref="E153:F153"/>
    <mergeCell ref="D141:G141"/>
    <mergeCell ref="H141:I141"/>
    <mergeCell ref="D142:G142"/>
    <mergeCell ref="H142:I142"/>
    <mergeCell ref="D143:E143"/>
    <mergeCell ref="F143:G143"/>
    <mergeCell ref="H143:I143"/>
    <mergeCell ref="D144:E144"/>
    <mergeCell ref="F144:G144"/>
    <mergeCell ref="H144:I144"/>
    <mergeCell ref="E135:F135"/>
    <mergeCell ref="G135:H135"/>
    <mergeCell ref="E136:F136"/>
    <mergeCell ref="G136:H136"/>
    <mergeCell ref="D137:I137"/>
    <mergeCell ref="D138:I138"/>
    <mergeCell ref="D139:I139"/>
    <mergeCell ref="D140:G140"/>
    <mergeCell ref="H140:I140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B128:K128"/>
    <mergeCell ref="D121:E121"/>
    <mergeCell ref="F121:I121"/>
    <mergeCell ref="J121:K121"/>
    <mergeCell ref="D122:E122"/>
    <mergeCell ref="F122:I122"/>
    <mergeCell ref="J122:K122"/>
    <mergeCell ref="D123:E123"/>
    <mergeCell ref="F123:G123"/>
    <mergeCell ref="H123:I123"/>
    <mergeCell ref="J123:K123"/>
    <mergeCell ref="D116:K116"/>
    <mergeCell ref="D117:I117"/>
    <mergeCell ref="J117:K117"/>
    <mergeCell ref="D118:I118"/>
    <mergeCell ref="J118:K118"/>
    <mergeCell ref="D119:I119"/>
    <mergeCell ref="J119:K119"/>
    <mergeCell ref="D120:E120"/>
    <mergeCell ref="F120:I120"/>
    <mergeCell ref="J120:K120"/>
    <mergeCell ref="E111:F111"/>
    <mergeCell ref="G111:H111"/>
    <mergeCell ref="I111:J111"/>
    <mergeCell ref="C112:K112"/>
    <mergeCell ref="E113:F113"/>
    <mergeCell ref="G113:H113"/>
    <mergeCell ref="I113:J113"/>
    <mergeCell ref="D114:K114"/>
    <mergeCell ref="D115:K115"/>
    <mergeCell ref="E108:F108"/>
    <mergeCell ref="G108:H108"/>
    <mergeCell ref="I108:J108"/>
    <mergeCell ref="E109:F109"/>
    <mergeCell ref="G109:H109"/>
    <mergeCell ref="I109:J109"/>
    <mergeCell ref="E110:F110"/>
    <mergeCell ref="G110:H110"/>
    <mergeCell ref="I110:J110"/>
    <mergeCell ref="C104:K104"/>
    <mergeCell ref="E105:F105"/>
    <mergeCell ref="G105:H105"/>
    <mergeCell ref="I105:J105"/>
    <mergeCell ref="E106:F106"/>
    <mergeCell ref="G106:H106"/>
    <mergeCell ref="I106:J106"/>
    <mergeCell ref="E107:F107"/>
    <mergeCell ref="G107:H107"/>
    <mergeCell ref="I107:J107"/>
    <mergeCell ref="E101:F101"/>
    <mergeCell ref="G101:H101"/>
    <mergeCell ref="I101:J101"/>
    <mergeCell ref="E102:F102"/>
    <mergeCell ref="G102:H102"/>
    <mergeCell ref="I102:J102"/>
    <mergeCell ref="E103:F103"/>
    <mergeCell ref="G103:H103"/>
    <mergeCell ref="I103:J103"/>
    <mergeCell ref="E98:F98"/>
    <mergeCell ref="G98:H98"/>
    <mergeCell ref="I98:J98"/>
    <mergeCell ref="E99:F99"/>
    <mergeCell ref="G99:H99"/>
    <mergeCell ref="I99:J99"/>
    <mergeCell ref="E100:F100"/>
    <mergeCell ref="G100:H100"/>
    <mergeCell ref="I100:J100"/>
    <mergeCell ref="E94:F94"/>
    <mergeCell ref="G94:H94"/>
    <mergeCell ref="I94:J94"/>
    <mergeCell ref="E95:F95"/>
    <mergeCell ref="G95:H95"/>
    <mergeCell ref="I95:J95"/>
    <mergeCell ref="C96:K96"/>
    <mergeCell ref="E97:F97"/>
    <mergeCell ref="G97:H97"/>
    <mergeCell ref="I97:J97"/>
    <mergeCell ref="D88:E88"/>
    <mergeCell ref="F88:G88"/>
    <mergeCell ref="H88:I88"/>
    <mergeCell ref="J88:K88"/>
    <mergeCell ref="D89:E89"/>
    <mergeCell ref="F89:G89"/>
    <mergeCell ref="H89:I89"/>
    <mergeCell ref="J89:K89"/>
    <mergeCell ref="B92:K92"/>
    <mergeCell ref="D85:E85"/>
    <mergeCell ref="F85:I85"/>
    <mergeCell ref="J85:K85"/>
    <mergeCell ref="D86:E86"/>
    <mergeCell ref="F86:I86"/>
    <mergeCell ref="J86:K86"/>
    <mergeCell ref="D87:E87"/>
    <mergeCell ref="F87:G87"/>
    <mergeCell ref="H87:I87"/>
    <mergeCell ref="J87:K87"/>
    <mergeCell ref="D80:K80"/>
    <mergeCell ref="D81:I81"/>
    <mergeCell ref="J81:K81"/>
    <mergeCell ref="D82:I82"/>
    <mergeCell ref="J82:K82"/>
    <mergeCell ref="D83:I83"/>
    <mergeCell ref="J83:K83"/>
    <mergeCell ref="D84:E84"/>
    <mergeCell ref="F84:I84"/>
    <mergeCell ref="J84:K84"/>
    <mergeCell ref="E75:F75"/>
    <mergeCell ref="G75:H75"/>
    <mergeCell ref="I75:J75"/>
    <mergeCell ref="C76:K76"/>
    <mergeCell ref="E77:F77"/>
    <mergeCell ref="G77:H77"/>
    <mergeCell ref="I77:J77"/>
    <mergeCell ref="D78:K78"/>
    <mergeCell ref="D79:K79"/>
    <mergeCell ref="E72:F72"/>
    <mergeCell ref="G72:H72"/>
    <mergeCell ref="I72:J72"/>
    <mergeCell ref="E73:F73"/>
    <mergeCell ref="G73:H73"/>
    <mergeCell ref="I73:J73"/>
    <mergeCell ref="E74:F74"/>
    <mergeCell ref="G74:H74"/>
    <mergeCell ref="I74:J74"/>
    <mergeCell ref="C68:K68"/>
    <mergeCell ref="E69:F69"/>
    <mergeCell ref="G69:H69"/>
    <mergeCell ref="I69:J69"/>
    <mergeCell ref="E70:F70"/>
    <mergeCell ref="G70:H70"/>
    <mergeCell ref="I70:J70"/>
    <mergeCell ref="E71:F71"/>
    <mergeCell ref="G71:H71"/>
    <mergeCell ref="I71:J71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58:F58"/>
    <mergeCell ref="G58:H58"/>
    <mergeCell ref="I58:J58"/>
    <mergeCell ref="E59:F59"/>
    <mergeCell ref="G59:H59"/>
    <mergeCell ref="I59:J59"/>
    <mergeCell ref="C60:K60"/>
    <mergeCell ref="E61:F61"/>
    <mergeCell ref="G61:H61"/>
    <mergeCell ref="I61:J61"/>
    <mergeCell ref="D52:E52"/>
    <mergeCell ref="F52:G52"/>
    <mergeCell ref="H52:I52"/>
    <mergeCell ref="J52:K52"/>
    <mergeCell ref="D53:E53"/>
    <mergeCell ref="F53:G53"/>
    <mergeCell ref="H53:I53"/>
    <mergeCell ref="J53:K53"/>
    <mergeCell ref="B56:K56"/>
    <mergeCell ref="D49:E49"/>
    <mergeCell ref="F49:G49"/>
    <mergeCell ref="H49:K49"/>
    <mergeCell ref="D50:E50"/>
    <mergeCell ref="F50:G50"/>
    <mergeCell ref="H50:K50"/>
    <mergeCell ref="D51:E51"/>
    <mergeCell ref="F51:G51"/>
    <mergeCell ref="H51:I51"/>
    <mergeCell ref="J51:K51"/>
    <mergeCell ref="D44:K44"/>
    <mergeCell ref="D45:E45"/>
    <mergeCell ref="F45:K45"/>
    <mergeCell ref="D46:E46"/>
    <mergeCell ref="F46:K46"/>
    <mergeCell ref="D47:E47"/>
    <mergeCell ref="F47:K47"/>
    <mergeCell ref="D48:E48"/>
    <mergeCell ref="F48:G48"/>
    <mergeCell ref="H48:K48"/>
    <mergeCell ref="E39:F39"/>
    <mergeCell ref="G39:H39"/>
    <mergeCell ref="I39:J39"/>
    <mergeCell ref="C40:K40"/>
    <mergeCell ref="E41:F41"/>
    <mergeCell ref="G41:H41"/>
    <mergeCell ref="I41:J41"/>
    <mergeCell ref="D42:K42"/>
    <mergeCell ref="D43:K43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C32:K32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B20:K20"/>
    <mergeCell ref="E22:F22"/>
    <mergeCell ref="G22:H22"/>
    <mergeCell ref="I22:J22"/>
    <mergeCell ref="E23:F23"/>
    <mergeCell ref="G23:H23"/>
    <mergeCell ref="I23:J23"/>
    <mergeCell ref="C24:K24"/>
    <mergeCell ref="E25:F25"/>
    <mergeCell ref="G25:H25"/>
    <mergeCell ref="I25:J25"/>
    <mergeCell ref="D12:I12"/>
    <mergeCell ref="D13:I13"/>
    <mergeCell ref="D14:I14"/>
    <mergeCell ref="D15:F15"/>
    <mergeCell ref="G15:I15"/>
    <mergeCell ref="D16:F16"/>
    <mergeCell ref="G16:I16"/>
    <mergeCell ref="D17:F17"/>
    <mergeCell ref="G17:I17"/>
    <mergeCell ref="B2:K2"/>
    <mergeCell ref="F4:G4"/>
    <mergeCell ref="F5:G5"/>
    <mergeCell ref="F6:G6"/>
    <mergeCell ref="F7:G7"/>
    <mergeCell ref="F8:G8"/>
    <mergeCell ref="F9:G9"/>
    <mergeCell ref="F10:G10"/>
    <mergeCell ref="F11:G11"/>
  </mergeCells>
  <phoneticPr fontId="8" type="noConversion"/>
  <dataValidations count="1">
    <dataValidation type="list" allowBlank="1" showInputMessage="1" showErrorMessage="1" sqref="D14:I14 D17:I17 D44:K44 D47:K47 D50:K50 D53:K53 D80:K80 D83:K83 D86:K86 D89:K89 D116:K116 D119:K119 D122:K122 D125:K125 D139:I139 D142:I142 D145:I145 D158:G158 D161:G161">
      <formula1>"U,F"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0"/>
  <sheetViews>
    <sheetView zoomScale="85" zoomScaleNormal="85" workbookViewId="0">
      <selection activeCell="H170" sqref="H170"/>
    </sheetView>
  </sheetViews>
  <sheetFormatPr defaultColWidth="11" defaultRowHeight="15.5" x14ac:dyDescent="0.35"/>
  <cols>
    <col min="2" max="2" width="3.07421875" style="2" customWidth="1"/>
    <col min="3" max="3" width="33.07421875" customWidth="1"/>
    <col min="4" max="15" width="16.61328125" customWidth="1"/>
  </cols>
  <sheetData>
    <row r="1" spans="2:11" s="3" customFormat="1" ht="13" x14ac:dyDescent="0.3">
      <c r="C1" s="4"/>
      <c r="D1" s="4"/>
      <c r="E1" s="4"/>
      <c r="F1" s="4"/>
    </row>
    <row r="2" spans="2:11" ht="16.5" x14ac:dyDescent="0.35">
      <c r="B2" s="181" t="s">
        <v>188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11" x14ac:dyDescent="0.35">
      <c r="B3" s="5"/>
    </row>
    <row r="4" spans="2:11" x14ac:dyDescent="0.35">
      <c r="B4" s="6"/>
      <c r="C4" s="7">
        <v>1</v>
      </c>
      <c r="D4" s="7">
        <v>2</v>
      </c>
      <c r="E4" s="8">
        <v>3</v>
      </c>
      <c r="F4" s="182">
        <v>4</v>
      </c>
      <c r="G4" s="183"/>
      <c r="H4" s="8">
        <v>5</v>
      </c>
      <c r="I4" s="8">
        <v>6</v>
      </c>
    </row>
    <row r="5" spans="2:11" ht="51.9" customHeight="1" x14ac:dyDescent="0.35">
      <c r="B5" s="9">
        <v>1</v>
      </c>
      <c r="C5" s="132" t="s">
        <v>255</v>
      </c>
      <c r="D5" s="165" t="s">
        <v>244</v>
      </c>
      <c r="E5" s="166" t="s">
        <v>245</v>
      </c>
      <c r="F5" s="184" t="s">
        <v>246</v>
      </c>
      <c r="G5" s="185"/>
      <c r="H5" s="166" t="s">
        <v>248</v>
      </c>
      <c r="I5" s="167" t="s">
        <v>249</v>
      </c>
    </row>
    <row r="6" spans="2:11" ht="16.5" x14ac:dyDescent="0.35">
      <c r="B6" s="9">
        <v>2</v>
      </c>
      <c r="C6" s="10" t="s">
        <v>252</v>
      </c>
      <c r="D6" s="12"/>
      <c r="E6" s="13"/>
      <c r="F6" s="186"/>
      <c r="G6" s="187"/>
      <c r="H6" s="14"/>
      <c r="I6" s="21"/>
      <c r="K6" s="27"/>
    </row>
    <row r="7" spans="2:11" ht="16.5" x14ac:dyDescent="0.35">
      <c r="B7" s="9">
        <v>3</v>
      </c>
      <c r="C7" s="10" t="s">
        <v>253</v>
      </c>
      <c r="D7" s="15"/>
      <c r="E7" s="16"/>
      <c r="F7" s="188"/>
      <c r="G7" s="189"/>
      <c r="H7" s="16"/>
      <c r="I7" s="15"/>
      <c r="K7" s="27"/>
    </row>
    <row r="8" spans="2:11" ht="16.5" x14ac:dyDescent="0.35">
      <c r="B8" s="9">
        <v>4</v>
      </c>
      <c r="C8" s="132" t="s">
        <v>254</v>
      </c>
      <c r="D8" s="15"/>
      <c r="E8" s="16"/>
      <c r="F8" s="188"/>
      <c r="G8" s="189"/>
      <c r="H8" s="16"/>
      <c r="I8" s="15"/>
      <c r="K8" s="27"/>
    </row>
    <row r="9" spans="2:11" ht="16.5" x14ac:dyDescent="0.35">
      <c r="B9" s="9">
        <v>5</v>
      </c>
      <c r="C9" s="132" t="s">
        <v>258</v>
      </c>
      <c r="D9" s="15"/>
      <c r="E9" s="16"/>
      <c r="F9" s="188"/>
      <c r="G9" s="189"/>
      <c r="H9" s="16"/>
      <c r="I9" s="15"/>
      <c r="K9" s="27"/>
    </row>
    <row r="10" spans="2:11" ht="16.5" x14ac:dyDescent="0.35">
      <c r="B10" s="9">
        <v>6</v>
      </c>
      <c r="C10" s="132" t="s">
        <v>256</v>
      </c>
      <c r="D10" s="15"/>
      <c r="E10" s="16"/>
      <c r="F10" s="188"/>
      <c r="G10" s="189"/>
      <c r="H10" s="16"/>
      <c r="I10" s="15"/>
      <c r="K10" s="27"/>
    </row>
    <row r="11" spans="2:11" ht="16.5" x14ac:dyDescent="0.35">
      <c r="B11" s="9">
        <v>7</v>
      </c>
      <c r="C11" s="132" t="s">
        <v>257</v>
      </c>
      <c r="D11" s="15"/>
      <c r="E11" s="16"/>
      <c r="F11" s="188"/>
      <c r="G11" s="189"/>
      <c r="H11" s="16"/>
      <c r="I11" s="15"/>
      <c r="K11" s="27"/>
    </row>
    <row r="12" spans="2:11" ht="15.9" customHeight="1" x14ac:dyDescent="0.35">
      <c r="B12" s="251">
        <v>8</v>
      </c>
      <c r="C12" s="241" t="s">
        <v>259</v>
      </c>
      <c r="D12" s="190" t="s">
        <v>261</v>
      </c>
      <c r="E12" s="191"/>
      <c r="F12" s="191"/>
      <c r="G12" s="191"/>
      <c r="H12" s="191"/>
      <c r="I12" s="192"/>
      <c r="J12" s="28"/>
      <c r="K12" s="28"/>
    </row>
    <row r="13" spans="2:11" ht="15.9" customHeight="1" x14ac:dyDescent="0.35">
      <c r="B13" s="235"/>
      <c r="C13" s="242"/>
      <c r="D13" s="193"/>
      <c r="E13" s="194"/>
      <c r="F13" s="194"/>
      <c r="G13" s="194"/>
      <c r="H13" s="194"/>
      <c r="I13" s="195"/>
    </row>
    <row r="14" spans="2:11" x14ac:dyDescent="0.35">
      <c r="B14" s="236"/>
      <c r="C14" s="243"/>
      <c r="D14" s="196"/>
      <c r="E14" s="197"/>
      <c r="F14" s="197"/>
      <c r="G14" s="197"/>
      <c r="H14" s="197"/>
      <c r="I14" s="198"/>
    </row>
    <row r="15" spans="2:11" ht="15.9" customHeight="1" x14ac:dyDescent="0.35">
      <c r="B15" s="251">
        <v>9</v>
      </c>
      <c r="C15" s="241" t="s">
        <v>260</v>
      </c>
      <c r="D15" s="190" t="s">
        <v>245</v>
      </c>
      <c r="E15" s="191"/>
      <c r="F15" s="192"/>
      <c r="G15" s="190" t="s">
        <v>262</v>
      </c>
      <c r="H15" s="199"/>
      <c r="I15" s="200"/>
      <c r="J15" s="28"/>
      <c r="K15" s="28"/>
    </row>
    <row r="16" spans="2:11" ht="15.9" customHeight="1" x14ac:dyDescent="0.35">
      <c r="B16" s="235"/>
      <c r="C16" s="242"/>
      <c r="D16" s="201"/>
      <c r="E16" s="202"/>
      <c r="F16" s="203"/>
      <c r="G16" s="193"/>
      <c r="H16" s="194"/>
      <c r="I16" s="195"/>
    </row>
    <row r="17" spans="2:11" x14ac:dyDescent="0.35">
      <c r="B17" s="236"/>
      <c r="C17" s="243"/>
      <c r="D17" s="196"/>
      <c r="E17" s="197"/>
      <c r="F17" s="198"/>
      <c r="G17" s="196"/>
      <c r="H17" s="197"/>
      <c r="I17" s="198"/>
    </row>
    <row r="18" spans="2:11" x14ac:dyDescent="0.35">
      <c r="B18" s="17"/>
      <c r="C18" s="18"/>
      <c r="D18" s="18"/>
      <c r="E18" s="18"/>
      <c r="F18" s="18"/>
      <c r="G18" s="18"/>
      <c r="H18" s="18"/>
      <c r="I18" s="18"/>
    </row>
    <row r="19" spans="2:11" x14ac:dyDescent="0.35">
      <c r="B19" s="19"/>
    </row>
    <row r="20" spans="2:11" ht="16.5" x14ac:dyDescent="0.35">
      <c r="B20" s="181" t="s">
        <v>190</v>
      </c>
      <c r="C20" s="181"/>
      <c r="D20" s="181"/>
      <c r="E20" s="181"/>
      <c r="F20" s="181"/>
      <c r="G20" s="181"/>
      <c r="H20" s="181"/>
      <c r="I20" s="181"/>
      <c r="J20" s="181"/>
      <c r="K20" s="181"/>
    </row>
    <row r="21" spans="2:11" x14ac:dyDescent="0.35">
      <c r="B21" s="5"/>
    </row>
    <row r="22" spans="2:11" x14ac:dyDescent="0.35">
      <c r="B22" s="6"/>
      <c r="C22" s="7">
        <v>1</v>
      </c>
      <c r="D22" s="7">
        <v>2</v>
      </c>
      <c r="E22" s="204">
        <v>3</v>
      </c>
      <c r="F22" s="205"/>
      <c r="G22" s="204">
        <v>4</v>
      </c>
      <c r="H22" s="205"/>
      <c r="I22" s="204">
        <v>5</v>
      </c>
      <c r="J22" s="205"/>
      <c r="K22" s="7">
        <v>6</v>
      </c>
    </row>
    <row r="23" spans="2:11" ht="18" customHeight="1" x14ac:dyDescent="0.35">
      <c r="B23" s="9">
        <v>1</v>
      </c>
      <c r="C23" s="20"/>
      <c r="D23" s="165" t="s">
        <v>263</v>
      </c>
      <c r="E23" s="206" t="s">
        <v>264</v>
      </c>
      <c r="F23" s="207"/>
      <c r="G23" s="206" t="s">
        <v>265</v>
      </c>
      <c r="H23" s="207"/>
      <c r="I23" s="206" t="s">
        <v>266</v>
      </c>
      <c r="J23" s="207"/>
      <c r="K23" s="165" t="s">
        <v>267</v>
      </c>
    </row>
    <row r="24" spans="2:11" ht="17.149999999999999" customHeight="1" x14ac:dyDescent="0.35">
      <c r="B24" s="9">
        <v>2</v>
      </c>
      <c r="C24" s="208" t="s">
        <v>268</v>
      </c>
      <c r="D24" s="209"/>
      <c r="E24" s="209"/>
      <c r="F24" s="209"/>
      <c r="G24" s="209"/>
      <c r="H24" s="209"/>
      <c r="I24" s="209"/>
      <c r="J24" s="209"/>
      <c r="K24" s="210"/>
    </row>
    <row r="25" spans="2:11" ht="16.5" x14ac:dyDescent="0.35">
      <c r="B25" s="9">
        <v>3</v>
      </c>
      <c r="C25" s="164" t="s">
        <v>270</v>
      </c>
      <c r="D25" s="21"/>
      <c r="E25" s="211"/>
      <c r="F25" s="187"/>
      <c r="G25" s="211"/>
      <c r="H25" s="187"/>
      <c r="I25" s="211"/>
      <c r="J25" s="187"/>
      <c r="K25" s="21"/>
    </row>
    <row r="26" spans="2:11" ht="16.5" x14ac:dyDescent="0.35">
      <c r="B26" s="9">
        <v>4</v>
      </c>
      <c r="C26" s="164" t="s">
        <v>271</v>
      </c>
      <c r="D26" s="22"/>
      <c r="E26" s="247"/>
      <c r="F26" s="248"/>
      <c r="G26" s="247"/>
      <c r="H26" s="248"/>
      <c r="I26" s="249"/>
      <c r="J26" s="250"/>
      <c r="K26" s="29"/>
    </row>
    <row r="27" spans="2:11" ht="16.5" x14ac:dyDescent="0.35">
      <c r="B27" s="9">
        <v>5</v>
      </c>
      <c r="C27" s="164" t="s">
        <v>272</v>
      </c>
      <c r="D27" s="14"/>
      <c r="E27" s="186"/>
      <c r="F27" s="187"/>
      <c r="G27" s="186"/>
      <c r="H27" s="187"/>
      <c r="I27" s="186"/>
      <c r="J27" s="187"/>
      <c r="K27" s="21"/>
    </row>
    <row r="28" spans="2:11" ht="16.5" x14ac:dyDescent="0.35">
      <c r="B28" s="9">
        <v>6</v>
      </c>
      <c r="C28" s="164" t="s">
        <v>273</v>
      </c>
      <c r="D28" s="23"/>
      <c r="E28" s="249"/>
      <c r="F28" s="250"/>
      <c r="G28" s="249"/>
      <c r="H28" s="250"/>
      <c r="I28" s="249"/>
      <c r="J28" s="250"/>
      <c r="K28" s="29"/>
    </row>
    <row r="29" spans="2:11" ht="16.5" x14ac:dyDescent="0.35">
      <c r="B29" s="9">
        <v>7</v>
      </c>
      <c r="C29" s="164" t="s">
        <v>274</v>
      </c>
      <c r="D29" s="14"/>
      <c r="E29" s="186"/>
      <c r="F29" s="187"/>
      <c r="G29" s="186"/>
      <c r="H29" s="187"/>
      <c r="I29" s="186"/>
      <c r="J29" s="187"/>
      <c r="K29" s="14"/>
    </row>
    <row r="30" spans="2:11" ht="16.5" x14ac:dyDescent="0.35">
      <c r="B30" s="9">
        <v>8</v>
      </c>
      <c r="C30" s="164" t="s">
        <v>275</v>
      </c>
      <c r="D30" s="24"/>
      <c r="E30" s="217"/>
      <c r="F30" s="218"/>
      <c r="G30" s="217"/>
      <c r="H30" s="218"/>
      <c r="I30" s="217"/>
      <c r="J30" s="218"/>
      <c r="K30" s="24"/>
    </row>
    <row r="31" spans="2:11" ht="16.5" x14ac:dyDescent="0.35">
      <c r="B31" s="9">
        <v>9</v>
      </c>
      <c r="C31" s="164" t="s">
        <v>276</v>
      </c>
      <c r="D31" s="25"/>
      <c r="E31" s="219"/>
      <c r="F31" s="220"/>
      <c r="G31" s="219"/>
      <c r="H31" s="220"/>
      <c r="I31" s="219"/>
      <c r="J31" s="220"/>
      <c r="K31" s="25"/>
    </row>
    <row r="32" spans="2:11" ht="17.149999999999999" customHeight="1" x14ac:dyDescent="0.35">
      <c r="B32" s="9">
        <v>10</v>
      </c>
      <c r="C32" s="208" t="s">
        <v>285</v>
      </c>
      <c r="D32" s="209"/>
      <c r="E32" s="209"/>
      <c r="F32" s="209"/>
      <c r="G32" s="209"/>
      <c r="H32" s="209"/>
      <c r="I32" s="209"/>
      <c r="J32" s="209"/>
      <c r="K32" s="210"/>
    </row>
    <row r="33" spans="2:11" ht="16.5" x14ac:dyDescent="0.35">
      <c r="B33" s="9">
        <v>11</v>
      </c>
      <c r="C33" s="164" t="s">
        <v>270</v>
      </c>
      <c r="D33" s="21"/>
      <c r="E33" s="211"/>
      <c r="F33" s="187"/>
      <c r="G33" s="211"/>
      <c r="H33" s="187"/>
      <c r="I33" s="211"/>
      <c r="J33" s="187"/>
      <c r="K33" s="21"/>
    </row>
    <row r="34" spans="2:11" ht="16.5" x14ac:dyDescent="0.35">
      <c r="B34" s="9">
        <v>12</v>
      </c>
      <c r="C34" s="164" t="s">
        <v>277</v>
      </c>
      <c r="D34" s="22"/>
      <c r="E34" s="247"/>
      <c r="F34" s="248"/>
      <c r="G34" s="247"/>
      <c r="H34" s="248"/>
      <c r="I34" s="249"/>
      <c r="J34" s="250"/>
      <c r="K34" s="29"/>
    </row>
    <row r="35" spans="2:11" ht="16.5" x14ac:dyDescent="0.35">
      <c r="B35" s="9">
        <v>13</v>
      </c>
      <c r="C35" s="164" t="s">
        <v>278</v>
      </c>
      <c r="D35" s="14"/>
      <c r="E35" s="186"/>
      <c r="F35" s="187"/>
      <c r="G35" s="186"/>
      <c r="H35" s="187"/>
      <c r="I35" s="186"/>
      <c r="J35" s="187"/>
      <c r="K35" s="21"/>
    </row>
    <row r="36" spans="2:11" ht="16.5" x14ac:dyDescent="0.35">
      <c r="B36" s="9">
        <v>14</v>
      </c>
      <c r="C36" s="164" t="s">
        <v>279</v>
      </c>
      <c r="D36" s="23"/>
      <c r="E36" s="249"/>
      <c r="F36" s="250"/>
      <c r="G36" s="249"/>
      <c r="H36" s="250"/>
      <c r="I36" s="249"/>
      <c r="J36" s="250"/>
      <c r="K36" s="29"/>
    </row>
    <row r="37" spans="2:11" ht="16.5" x14ac:dyDescent="0.35">
      <c r="B37" s="9">
        <v>15</v>
      </c>
      <c r="C37" s="164" t="s">
        <v>280</v>
      </c>
      <c r="D37" s="14"/>
      <c r="E37" s="186"/>
      <c r="F37" s="187"/>
      <c r="G37" s="186"/>
      <c r="H37" s="187"/>
      <c r="I37" s="186"/>
      <c r="J37" s="187"/>
      <c r="K37" s="14"/>
    </row>
    <row r="38" spans="2:11" ht="16.5" x14ac:dyDescent="0.35">
      <c r="B38" s="9">
        <v>16</v>
      </c>
      <c r="C38" s="164" t="s">
        <v>281</v>
      </c>
      <c r="D38" s="24"/>
      <c r="E38" s="217"/>
      <c r="F38" s="218"/>
      <c r="G38" s="217"/>
      <c r="H38" s="218"/>
      <c r="I38" s="217"/>
      <c r="J38" s="218"/>
      <c r="K38" s="24"/>
    </row>
    <row r="39" spans="2:11" ht="16.5" x14ac:dyDescent="0.35">
      <c r="B39" s="9">
        <v>17</v>
      </c>
      <c r="C39" s="164" t="s">
        <v>282</v>
      </c>
      <c r="D39" s="25"/>
      <c r="E39" s="219"/>
      <c r="F39" s="220"/>
      <c r="G39" s="219"/>
      <c r="H39" s="220"/>
      <c r="I39" s="219"/>
      <c r="J39" s="220"/>
      <c r="K39" s="25"/>
    </row>
    <row r="40" spans="2:11" ht="16.5" x14ac:dyDescent="0.35">
      <c r="B40" s="9">
        <v>18</v>
      </c>
      <c r="C40" s="221" t="s">
        <v>286</v>
      </c>
      <c r="D40" s="222"/>
      <c r="E40" s="222"/>
      <c r="F40" s="222"/>
      <c r="G40" s="222"/>
      <c r="H40" s="222"/>
      <c r="I40" s="222"/>
      <c r="J40" s="222"/>
      <c r="K40" s="223"/>
    </row>
    <row r="41" spans="2:11" ht="16.5" x14ac:dyDescent="0.35">
      <c r="B41" s="9">
        <v>19</v>
      </c>
      <c r="C41" s="164" t="s">
        <v>269</v>
      </c>
      <c r="D41" s="25"/>
      <c r="E41" s="219"/>
      <c r="F41" s="220"/>
      <c r="G41" s="219"/>
      <c r="H41" s="220"/>
      <c r="I41" s="219"/>
      <c r="J41" s="220"/>
      <c r="K41" s="25"/>
    </row>
    <row r="42" spans="2:11" ht="15.9" customHeight="1" x14ac:dyDescent="0.35">
      <c r="B42" s="251">
        <v>20</v>
      </c>
      <c r="C42" s="244" t="s">
        <v>250</v>
      </c>
      <c r="D42" s="190" t="s">
        <v>287</v>
      </c>
      <c r="E42" s="191"/>
      <c r="F42" s="191"/>
      <c r="G42" s="191"/>
      <c r="H42" s="191"/>
      <c r="I42" s="191"/>
      <c r="J42" s="191"/>
      <c r="K42" s="192"/>
    </row>
    <row r="43" spans="2:11" ht="15.9" customHeight="1" x14ac:dyDescent="0.35">
      <c r="B43" s="235"/>
      <c r="C43" s="245"/>
      <c r="D43" s="193"/>
      <c r="E43" s="194"/>
      <c r="F43" s="194"/>
      <c r="G43" s="194"/>
      <c r="H43" s="194"/>
      <c r="I43" s="194"/>
      <c r="J43" s="194"/>
      <c r="K43" s="195"/>
    </row>
    <row r="44" spans="2:11" x14ac:dyDescent="0.35">
      <c r="B44" s="236"/>
      <c r="C44" s="246"/>
      <c r="D44" s="196"/>
      <c r="E44" s="197"/>
      <c r="F44" s="197"/>
      <c r="G44" s="197"/>
      <c r="H44" s="197"/>
      <c r="I44" s="197"/>
      <c r="J44" s="197"/>
      <c r="K44" s="198"/>
    </row>
    <row r="45" spans="2:11" ht="15.9" customHeight="1" x14ac:dyDescent="0.35">
      <c r="B45" s="251">
        <v>21</v>
      </c>
      <c r="C45" s="244" t="s">
        <v>251</v>
      </c>
      <c r="D45" s="190" t="s">
        <v>288</v>
      </c>
      <c r="E45" s="192"/>
      <c r="F45" s="190" t="s">
        <v>262</v>
      </c>
      <c r="G45" s="191"/>
      <c r="H45" s="191"/>
      <c r="I45" s="191"/>
      <c r="J45" s="191"/>
      <c r="K45" s="192"/>
    </row>
    <row r="46" spans="2:11" ht="15.9" customHeight="1" x14ac:dyDescent="0.35">
      <c r="B46" s="235"/>
      <c r="C46" s="245"/>
      <c r="D46" s="193"/>
      <c r="E46" s="195"/>
      <c r="F46" s="193"/>
      <c r="G46" s="194"/>
      <c r="H46" s="194"/>
      <c r="I46" s="194"/>
      <c r="J46" s="194"/>
      <c r="K46" s="195"/>
    </row>
    <row r="47" spans="2:11" x14ac:dyDescent="0.35">
      <c r="B47" s="236"/>
      <c r="C47" s="246"/>
      <c r="D47" s="224"/>
      <c r="E47" s="225"/>
      <c r="F47" s="196"/>
      <c r="G47" s="197"/>
      <c r="H47" s="197"/>
      <c r="I47" s="197"/>
      <c r="J47" s="197"/>
      <c r="K47" s="198"/>
    </row>
    <row r="48" spans="2:11" ht="15.9" customHeight="1" x14ac:dyDescent="0.35">
      <c r="B48" s="251">
        <v>22</v>
      </c>
      <c r="C48" s="244" t="s">
        <v>283</v>
      </c>
      <c r="D48" s="190" t="s">
        <v>289</v>
      </c>
      <c r="E48" s="192"/>
      <c r="F48" s="190" t="s">
        <v>290</v>
      </c>
      <c r="G48" s="192"/>
      <c r="H48" s="190" t="s">
        <v>262</v>
      </c>
      <c r="I48" s="191"/>
      <c r="J48" s="191"/>
      <c r="K48" s="192"/>
    </row>
    <row r="49" spans="2:11" ht="15.9" customHeight="1" x14ac:dyDescent="0.35">
      <c r="B49" s="235"/>
      <c r="C49" s="245"/>
      <c r="D49" s="193"/>
      <c r="E49" s="195"/>
      <c r="F49" s="193"/>
      <c r="G49" s="195"/>
      <c r="H49" s="193"/>
      <c r="I49" s="194"/>
      <c r="J49" s="194"/>
      <c r="K49" s="195"/>
    </row>
    <row r="50" spans="2:11" x14ac:dyDescent="0.35">
      <c r="B50" s="236"/>
      <c r="C50" s="246"/>
      <c r="D50" s="224"/>
      <c r="E50" s="225"/>
      <c r="F50" s="224"/>
      <c r="G50" s="225"/>
      <c r="H50" s="196"/>
      <c r="I50" s="197"/>
      <c r="J50" s="197"/>
      <c r="K50" s="198"/>
    </row>
    <row r="51" spans="2:11" ht="15.9" customHeight="1" x14ac:dyDescent="0.35">
      <c r="B51" s="251">
        <v>23</v>
      </c>
      <c r="C51" s="244" t="s">
        <v>284</v>
      </c>
      <c r="D51" s="190" t="s">
        <v>291</v>
      </c>
      <c r="E51" s="192"/>
      <c r="F51" s="190" t="s">
        <v>292</v>
      </c>
      <c r="G51" s="192"/>
      <c r="H51" s="190" t="s">
        <v>293</v>
      </c>
      <c r="I51" s="191"/>
      <c r="J51" s="190" t="s">
        <v>294</v>
      </c>
      <c r="K51" s="192"/>
    </row>
    <row r="52" spans="2:11" ht="17.149999999999999" customHeight="1" x14ac:dyDescent="0.35">
      <c r="B52" s="235"/>
      <c r="C52" s="245"/>
      <c r="D52" s="193"/>
      <c r="E52" s="195"/>
      <c r="F52" s="193"/>
      <c r="G52" s="195"/>
      <c r="H52" s="193"/>
      <c r="I52" s="194"/>
      <c r="J52" s="193"/>
      <c r="K52" s="195"/>
    </row>
    <row r="53" spans="2:11" x14ac:dyDescent="0.35">
      <c r="B53" s="236"/>
      <c r="C53" s="246"/>
      <c r="D53" s="224"/>
      <c r="E53" s="225"/>
      <c r="F53" s="224"/>
      <c r="G53" s="225"/>
      <c r="H53" s="224"/>
      <c r="I53" s="225"/>
      <c r="J53" s="224"/>
      <c r="K53" s="225"/>
    </row>
    <row r="54" spans="2:11" x14ac:dyDescent="0.35">
      <c r="B54" s="17"/>
      <c r="C54" s="18"/>
      <c r="D54" s="18"/>
      <c r="E54" s="18"/>
      <c r="F54" s="18"/>
      <c r="G54" s="18"/>
      <c r="H54" s="18"/>
      <c r="I54" s="18"/>
      <c r="J54" s="18"/>
      <c r="K54" s="18"/>
    </row>
    <row r="55" spans="2:11" x14ac:dyDescent="0.35">
      <c r="B55" s="19"/>
    </row>
    <row r="56" spans="2:11" ht="16.5" x14ac:dyDescent="0.35">
      <c r="B56" s="181" t="s">
        <v>197</v>
      </c>
      <c r="C56" s="181"/>
      <c r="D56" s="181"/>
      <c r="E56" s="181"/>
      <c r="F56" s="181"/>
      <c r="G56" s="181"/>
      <c r="H56" s="181"/>
      <c r="I56" s="181"/>
      <c r="J56" s="181"/>
      <c r="K56" s="181"/>
    </row>
    <row r="57" spans="2:11" x14ac:dyDescent="0.35">
      <c r="B57" s="5"/>
    </row>
    <row r="58" spans="2:11" x14ac:dyDescent="0.35">
      <c r="B58" s="6"/>
      <c r="C58" s="7">
        <v>1</v>
      </c>
      <c r="D58" s="7">
        <v>2</v>
      </c>
      <c r="E58" s="204">
        <v>3</v>
      </c>
      <c r="F58" s="205"/>
      <c r="G58" s="204">
        <v>4</v>
      </c>
      <c r="H58" s="205"/>
      <c r="I58" s="204">
        <v>5</v>
      </c>
      <c r="J58" s="205"/>
      <c r="K58" s="7">
        <v>6</v>
      </c>
    </row>
    <row r="59" spans="2:11" ht="18" customHeight="1" thickBot="1" x14ac:dyDescent="0.4">
      <c r="B59" s="9">
        <v>1</v>
      </c>
      <c r="C59" s="20"/>
      <c r="D59" s="165" t="s">
        <v>263</v>
      </c>
      <c r="E59" s="206" t="s">
        <v>297</v>
      </c>
      <c r="F59" s="207"/>
      <c r="G59" s="206" t="s">
        <v>298</v>
      </c>
      <c r="H59" s="207"/>
      <c r="I59" s="208" t="s">
        <v>299</v>
      </c>
      <c r="J59" s="210"/>
      <c r="K59" s="165" t="s">
        <v>300</v>
      </c>
    </row>
    <row r="60" spans="2:11" ht="17.149999999999999" customHeight="1" thickBot="1" x14ac:dyDescent="0.4">
      <c r="B60" s="9">
        <v>2</v>
      </c>
      <c r="C60" s="208" t="s">
        <v>324</v>
      </c>
      <c r="D60" s="209"/>
      <c r="E60" s="209"/>
      <c r="F60" s="209"/>
      <c r="G60" s="209"/>
      <c r="H60" s="209"/>
      <c r="I60" s="209"/>
      <c r="J60" s="209"/>
      <c r="K60" s="210"/>
    </row>
    <row r="61" spans="2:11" ht="17" thickBot="1" x14ac:dyDescent="0.4">
      <c r="B61" s="9">
        <v>3</v>
      </c>
      <c r="C61" s="168" t="s">
        <v>295</v>
      </c>
      <c r="D61" s="14"/>
      <c r="E61" s="211"/>
      <c r="F61" s="187"/>
      <c r="G61" s="211"/>
      <c r="H61" s="187"/>
      <c r="I61" s="211"/>
      <c r="J61" s="187"/>
      <c r="K61" s="14"/>
    </row>
    <row r="62" spans="2:11" ht="17" thickBot="1" x14ac:dyDescent="0.4">
      <c r="B62" s="9">
        <v>4</v>
      </c>
      <c r="C62" s="170" t="s">
        <v>311</v>
      </c>
      <c r="D62" s="26"/>
      <c r="E62" s="226"/>
      <c r="F62" s="227"/>
      <c r="G62" s="226"/>
      <c r="H62" s="227"/>
      <c r="I62" s="226"/>
      <c r="J62" s="227"/>
      <c r="K62" s="26"/>
    </row>
    <row r="63" spans="2:11" ht="17" thickBot="1" x14ac:dyDescent="0.4">
      <c r="B63" s="9">
        <v>5</v>
      </c>
      <c r="C63" s="171" t="s">
        <v>312</v>
      </c>
      <c r="D63" s="14"/>
      <c r="E63" s="186"/>
      <c r="F63" s="187"/>
      <c r="G63" s="186"/>
      <c r="H63" s="187"/>
      <c r="I63" s="186"/>
      <c r="J63" s="187"/>
      <c r="K63" s="14"/>
    </row>
    <row r="64" spans="2:11" ht="17" thickBot="1" x14ac:dyDescent="0.4">
      <c r="B64" s="9">
        <v>6</v>
      </c>
      <c r="C64" s="170" t="s">
        <v>313</v>
      </c>
      <c r="D64" s="23"/>
      <c r="E64" s="249"/>
      <c r="F64" s="250"/>
      <c r="G64" s="249"/>
      <c r="H64" s="250"/>
      <c r="I64" s="249"/>
      <c r="J64" s="250"/>
      <c r="K64" s="23"/>
    </row>
    <row r="65" spans="2:11" ht="17" thickBot="1" x14ac:dyDescent="0.4">
      <c r="B65" s="9">
        <v>7</v>
      </c>
      <c r="C65" s="171" t="s">
        <v>314</v>
      </c>
      <c r="D65" s="14"/>
      <c r="E65" s="186"/>
      <c r="F65" s="187"/>
      <c r="G65" s="186"/>
      <c r="H65" s="187"/>
      <c r="I65" s="186"/>
      <c r="J65" s="187"/>
      <c r="K65" s="14"/>
    </row>
    <row r="66" spans="2:11" ht="17" thickBot="1" x14ac:dyDescent="0.4">
      <c r="B66" s="9">
        <v>8</v>
      </c>
      <c r="C66" s="170" t="s">
        <v>315</v>
      </c>
      <c r="D66" s="24"/>
      <c r="E66" s="217"/>
      <c r="F66" s="218"/>
      <c r="G66" s="217"/>
      <c r="H66" s="218"/>
      <c r="I66" s="217"/>
      <c r="J66" s="218"/>
      <c r="K66" s="24"/>
    </row>
    <row r="67" spans="2:11" ht="17" thickBot="1" x14ac:dyDescent="0.4">
      <c r="B67" s="9">
        <v>9</v>
      </c>
      <c r="C67" s="171" t="s">
        <v>316</v>
      </c>
      <c r="D67" s="25"/>
      <c r="E67" s="219"/>
      <c r="F67" s="220"/>
      <c r="G67" s="219"/>
      <c r="H67" s="220"/>
      <c r="I67" s="219"/>
      <c r="J67" s="220"/>
      <c r="K67" s="25"/>
    </row>
    <row r="68" spans="2:11" ht="17.149999999999999" customHeight="1" thickBot="1" x14ac:dyDescent="0.4">
      <c r="B68" s="9">
        <v>10</v>
      </c>
      <c r="C68" s="208" t="s">
        <v>323</v>
      </c>
      <c r="D68" s="209"/>
      <c r="E68" s="209"/>
      <c r="F68" s="209"/>
      <c r="G68" s="209"/>
      <c r="H68" s="209"/>
      <c r="I68" s="209"/>
      <c r="J68" s="209"/>
      <c r="K68" s="210"/>
    </row>
    <row r="69" spans="2:11" ht="17" thickBot="1" x14ac:dyDescent="0.4">
      <c r="B69" s="9">
        <v>11</v>
      </c>
      <c r="C69" s="168" t="s">
        <v>295</v>
      </c>
      <c r="D69" s="14"/>
      <c r="E69" s="211"/>
      <c r="F69" s="187"/>
      <c r="G69" s="211"/>
      <c r="H69" s="187"/>
      <c r="I69" s="211"/>
      <c r="J69" s="187"/>
      <c r="K69" s="14"/>
    </row>
    <row r="70" spans="2:11" ht="17" thickBot="1" x14ac:dyDescent="0.4">
      <c r="B70" s="9">
        <v>12</v>
      </c>
      <c r="C70" s="170" t="s">
        <v>317</v>
      </c>
      <c r="D70" s="26"/>
      <c r="E70" s="226"/>
      <c r="F70" s="227"/>
      <c r="G70" s="226"/>
      <c r="H70" s="227"/>
      <c r="I70" s="226"/>
      <c r="J70" s="227"/>
      <c r="K70" s="26"/>
    </row>
    <row r="71" spans="2:11" ht="17" thickBot="1" x14ac:dyDescent="0.4">
      <c r="B71" s="9">
        <v>13</v>
      </c>
      <c r="C71" s="171" t="s">
        <v>318</v>
      </c>
      <c r="D71" s="14"/>
      <c r="E71" s="186"/>
      <c r="F71" s="187"/>
      <c r="G71" s="186"/>
      <c r="H71" s="187"/>
      <c r="I71" s="186"/>
      <c r="J71" s="187"/>
      <c r="K71" s="14"/>
    </row>
    <row r="72" spans="2:11" ht="17" thickBot="1" x14ac:dyDescent="0.4">
      <c r="B72" s="9">
        <v>14</v>
      </c>
      <c r="C72" s="170" t="s">
        <v>319</v>
      </c>
      <c r="D72" s="23"/>
      <c r="E72" s="249"/>
      <c r="F72" s="250"/>
      <c r="G72" s="249"/>
      <c r="H72" s="250"/>
      <c r="I72" s="249"/>
      <c r="J72" s="250"/>
      <c r="K72" s="23"/>
    </row>
    <row r="73" spans="2:11" ht="17" thickBot="1" x14ac:dyDescent="0.4">
      <c r="B73" s="9">
        <v>15</v>
      </c>
      <c r="C73" s="171" t="s">
        <v>320</v>
      </c>
      <c r="D73" s="14"/>
      <c r="E73" s="186"/>
      <c r="F73" s="187"/>
      <c r="G73" s="186"/>
      <c r="H73" s="187"/>
      <c r="I73" s="186"/>
      <c r="J73" s="187"/>
      <c r="K73" s="14"/>
    </row>
    <row r="74" spans="2:11" ht="17" thickBot="1" x14ac:dyDescent="0.4">
      <c r="B74" s="9">
        <v>16</v>
      </c>
      <c r="C74" s="170" t="s">
        <v>321</v>
      </c>
      <c r="D74" s="24"/>
      <c r="E74" s="217"/>
      <c r="F74" s="218"/>
      <c r="G74" s="217"/>
      <c r="H74" s="218"/>
      <c r="I74" s="217"/>
      <c r="J74" s="218"/>
      <c r="K74" s="24"/>
    </row>
    <row r="75" spans="2:11" ht="17" thickBot="1" x14ac:dyDescent="0.4">
      <c r="B75" s="9">
        <v>17</v>
      </c>
      <c r="C75" s="171" t="s">
        <v>322</v>
      </c>
      <c r="D75" s="25"/>
      <c r="E75" s="219"/>
      <c r="F75" s="220"/>
      <c r="G75" s="219"/>
      <c r="H75" s="220"/>
      <c r="I75" s="219"/>
      <c r="J75" s="220"/>
      <c r="K75" s="25"/>
    </row>
    <row r="76" spans="2:11" ht="17" thickBot="1" x14ac:dyDescent="0.4">
      <c r="B76" s="9">
        <v>18</v>
      </c>
      <c r="C76" s="221" t="s">
        <v>301</v>
      </c>
      <c r="D76" s="222"/>
      <c r="E76" s="222"/>
      <c r="F76" s="222"/>
      <c r="G76" s="222"/>
      <c r="H76" s="222"/>
      <c r="I76" s="222"/>
      <c r="J76" s="222"/>
      <c r="K76" s="223"/>
    </row>
    <row r="77" spans="2:11" ht="17" thickBot="1" x14ac:dyDescent="0.4">
      <c r="B77" s="9">
        <v>19</v>
      </c>
      <c r="C77" s="164" t="s">
        <v>296</v>
      </c>
      <c r="D77" s="25"/>
      <c r="E77" s="219"/>
      <c r="F77" s="220"/>
      <c r="G77" s="219"/>
      <c r="H77" s="220"/>
      <c r="I77" s="219"/>
      <c r="J77" s="220"/>
      <c r="K77" s="25"/>
    </row>
    <row r="78" spans="2:11" ht="15.9" customHeight="1" x14ac:dyDescent="0.35">
      <c r="B78" s="251">
        <v>20</v>
      </c>
      <c r="C78" s="244" t="s">
        <v>250</v>
      </c>
      <c r="D78" s="228" t="s">
        <v>302</v>
      </c>
      <c r="E78" s="199"/>
      <c r="F78" s="199"/>
      <c r="G78" s="199"/>
      <c r="H78" s="199"/>
      <c r="I78" s="199"/>
      <c r="J78" s="199"/>
      <c r="K78" s="200"/>
    </row>
    <row r="79" spans="2:11" ht="15.9" customHeight="1" x14ac:dyDescent="0.35">
      <c r="B79" s="235"/>
      <c r="C79" s="245"/>
      <c r="D79" s="193"/>
      <c r="E79" s="194"/>
      <c r="F79" s="194"/>
      <c r="G79" s="194"/>
      <c r="H79" s="194"/>
      <c r="I79" s="194"/>
      <c r="J79" s="194"/>
      <c r="K79" s="195"/>
    </row>
    <row r="80" spans="2:11" ht="16" thickBot="1" x14ac:dyDescent="0.4">
      <c r="B80" s="236"/>
      <c r="C80" s="246"/>
      <c r="D80" s="196"/>
      <c r="E80" s="197"/>
      <c r="F80" s="197"/>
      <c r="G80" s="197"/>
      <c r="H80" s="197"/>
      <c r="I80" s="197"/>
      <c r="J80" s="197"/>
      <c r="K80" s="198"/>
    </row>
    <row r="81" spans="2:11" ht="15.9" customHeight="1" x14ac:dyDescent="0.35">
      <c r="B81" s="251">
        <v>21</v>
      </c>
      <c r="C81" s="244" t="s">
        <v>251</v>
      </c>
      <c r="D81" s="228" t="s">
        <v>303</v>
      </c>
      <c r="E81" s="199"/>
      <c r="F81" s="199"/>
      <c r="G81" s="199"/>
      <c r="H81" s="199"/>
      <c r="I81" s="200"/>
      <c r="J81" s="228" t="s">
        <v>304</v>
      </c>
      <c r="K81" s="200"/>
    </row>
    <row r="82" spans="2:11" ht="15.9" customHeight="1" x14ac:dyDescent="0.35">
      <c r="B82" s="235"/>
      <c r="C82" s="245"/>
      <c r="D82" s="193"/>
      <c r="E82" s="194"/>
      <c r="F82" s="194"/>
      <c r="G82" s="194"/>
      <c r="H82" s="194"/>
      <c r="I82" s="195"/>
      <c r="J82" s="193"/>
      <c r="K82" s="195"/>
    </row>
    <row r="83" spans="2:11" ht="16" thickBot="1" x14ac:dyDescent="0.4">
      <c r="B83" s="236"/>
      <c r="C83" s="246"/>
      <c r="D83" s="196"/>
      <c r="E83" s="197"/>
      <c r="F83" s="197"/>
      <c r="G83" s="197"/>
      <c r="H83" s="197"/>
      <c r="I83" s="198"/>
      <c r="J83" s="224"/>
      <c r="K83" s="225"/>
    </row>
    <row r="84" spans="2:11" ht="15.9" customHeight="1" x14ac:dyDescent="0.35">
      <c r="B84" s="251">
        <v>22</v>
      </c>
      <c r="C84" s="244" t="s">
        <v>283</v>
      </c>
      <c r="D84" s="228" t="s">
        <v>305</v>
      </c>
      <c r="E84" s="200"/>
      <c r="F84" s="228" t="s">
        <v>306</v>
      </c>
      <c r="G84" s="199"/>
      <c r="H84" s="199"/>
      <c r="I84" s="200"/>
      <c r="J84" s="228" t="s">
        <v>307</v>
      </c>
      <c r="K84" s="200"/>
    </row>
    <row r="85" spans="2:11" ht="15.9" customHeight="1" x14ac:dyDescent="0.35">
      <c r="B85" s="235"/>
      <c r="C85" s="245"/>
      <c r="D85" s="193"/>
      <c r="E85" s="195"/>
      <c r="F85" s="193"/>
      <c r="G85" s="194"/>
      <c r="H85" s="194"/>
      <c r="I85" s="195"/>
      <c r="J85" s="193"/>
      <c r="K85" s="195"/>
    </row>
    <row r="86" spans="2:11" ht="16" thickBot="1" x14ac:dyDescent="0.4">
      <c r="B86" s="236"/>
      <c r="C86" s="246"/>
      <c r="D86" s="196"/>
      <c r="E86" s="198"/>
      <c r="F86" s="196"/>
      <c r="G86" s="197"/>
      <c r="H86" s="197"/>
      <c r="I86" s="198"/>
      <c r="J86" s="224"/>
      <c r="K86" s="225"/>
    </row>
    <row r="87" spans="2:11" ht="15.9" customHeight="1" x14ac:dyDescent="0.35">
      <c r="B87" s="251">
        <v>23</v>
      </c>
      <c r="C87" s="244" t="s">
        <v>284</v>
      </c>
      <c r="D87" s="228" t="s">
        <v>305</v>
      </c>
      <c r="E87" s="200"/>
      <c r="F87" s="228" t="s">
        <v>308</v>
      </c>
      <c r="G87" s="200"/>
      <c r="H87" s="228" t="s">
        <v>309</v>
      </c>
      <c r="I87" s="200"/>
      <c r="J87" s="228" t="s">
        <v>310</v>
      </c>
      <c r="K87" s="200"/>
    </row>
    <row r="88" spans="2:11" ht="15.9" customHeight="1" x14ac:dyDescent="0.35">
      <c r="B88" s="235"/>
      <c r="C88" s="245"/>
      <c r="D88" s="193"/>
      <c r="E88" s="195"/>
      <c r="F88" s="193"/>
      <c r="G88" s="195"/>
      <c r="H88" s="193"/>
      <c r="I88" s="195"/>
      <c r="J88" s="193"/>
      <c r="K88" s="195"/>
    </row>
    <row r="89" spans="2:11" ht="16" thickBot="1" x14ac:dyDescent="0.4">
      <c r="B89" s="236"/>
      <c r="C89" s="246"/>
      <c r="D89" s="196"/>
      <c r="E89" s="198"/>
      <c r="F89" s="196"/>
      <c r="G89" s="198"/>
      <c r="H89" s="196"/>
      <c r="I89" s="198"/>
      <c r="J89" s="224"/>
      <c r="K89" s="225"/>
    </row>
    <row r="90" spans="2:11" x14ac:dyDescent="0.35">
      <c r="B90" s="17"/>
      <c r="C90" s="18"/>
      <c r="D90" s="18"/>
      <c r="E90" s="18"/>
      <c r="F90" s="18"/>
      <c r="G90" s="18"/>
      <c r="H90" s="18"/>
      <c r="I90" s="18"/>
      <c r="J90" s="18"/>
      <c r="K90" s="18"/>
    </row>
    <row r="91" spans="2:11" x14ac:dyDescent="0.35">
      <c r="B91" s="19"/>
    </row>
    <row r="92" spans="2:11" ht="16.5" x14ac:dyDescent="0.35">
      <c r="B92" s="181" t="s">
        <v>192</v>
      </c>
      <c r="C92" s="181"/>
      <c r="D92" s="181"/>
      <c r="E92" s="181"/>
      <c r="F92" s="181"/>
      <c r="G92" s="181"/>
      <c r="H92" s="181"/>
      <c r="I92" s="181"/>
      <c r="J92" s="181"/>
      <c r="K92" s="181"/>
    </row>
    <row r="93" spans="2:11" x14ac:dyDescent="0.35">
      <c r="B93" s="5"/>
    </row>
    <row r="94" spans="2:11" ht="16" thickBot="1" x14ac:dyDescent="0.4">
      <c r="B94" s="6"/>
      <c r="C94" s="7">
        <v>1</v>
      </c>
      <c r="D94" s="7">
        <v>2</v>
      </c>
      <c r="E94" s="204">
        <v>3</v>
      </c>
      <c r="F94" s="205"/>
      <c r="G94" s="204">
        <v>4</v>
      </c>
      <c r="H94" s="205"/>
      <c r="I94" s="204">
        <v>5</v>
      </c>
      <c r="J94" s="205"/>
      <c r="K94" s="7">
        <v>6</v>
      </c>
    </row>
    <row r="95" spans="2:11" ht="18" customHeight="1" thickBot="1" x14ac:dyDescent="0.4">
      <c r="B95" s="9">
        <v>1</v>
      </c>
      <c r="C95" s="20"/>
      <c r="D95" s="165" t="s">
        <v>263</v>
      </c>
      <c r="E95" s="206" t="s">
        <v>297</v>
      </c>
      <c r="F95" s="207"/>
      <c r="G95" s="206" t="s">
        <v>298</v>
      </c>
      <c r="H95" s="207"/>
      <c r="I95" s="208" t="s">
        <v>299</v>
      </c>
      <c r="J95" s="210"/>
      <c r="K95" s="165" t="s">
        <v>300</v>
      </c>
    </row>
    <row r="96" spans="2:11" ht="17.149999999999999" customHeight="1" thickBot="1" x14ac:dyDescent="0.4">
      <c r="B96" s="9">
        <v>2</v>
      </c>
      <c r="C96" s="208" t="s">
        <v>338</v>
      </c>
      <c r="D96" s="209"/>
      <c r="E96" s="209"/>
      <c r="F96" s="209"/>
      <c r="G96" s="209"/>
      <c r="H96" s="209"/>
      <c r="I96" s="209"/>
      <c r="J96" s="209"/>
      <c r="K96" s="210"/>
    </row>
    <row r="97" spans="2:11" ht="17" thickBot="1" x14ac:dyDescent="0.4">
      <c r="B97" s="9">
        <v>3</v>
      </c>
      <c r="C97" s="168" t="s">
        <v>325</v>
      </c>
      <c r="D97" s="14"/>
      <c r="E97" s="211"/>
      <c r="F97" s="187"/>
      <c r="G97" s="211"/>
      <c r="H97" s="187"/>
      <c r="I97" s="211"/>
      <c r="J97" s="187"/>
      <c r="K97" s="14"/>
    </row>
    <row r="98" spans="2:11" ht="17" thickBot="1" x14ac:dyDescent="0.4">
      <c r="B98" s="9">
        <v>4</v>
      </c>
      <c r="C98" s="170" t="s">
        <v>311</v>
      </c>
      <c r="D98" s="26"/>
      <c r="E98" s="226"/>
      <c r="F98" s="227"/>
      <c r="G98" s="226"/>
      <c r="H98" s="227"/>
      <c r="I98" s="226"/>
      <c r="J98" s="227"/>
      <c r="K98" s="26"/>
    </row>
    <row r="99" spans="2:11" ht="17" thickBot="1" x14ac:dyDescent="0.4">
      <c r="B99" s="9">
        <v>5</v>
      </c>
      <c r="C99" s="171" t="s">
        <v>329</v>
      </c>
      <c r="D99" s="14"/>
      <c r="E99" s="186"/>
      <c r="F99" s="187"/>
      <c r="G99" s="186"/>
      <c r="H99" s="187"/>
      <c r="I99" s="186"/>
      <c r="J99" s="187"/>
      <c r="K99" s="14"/>
    </row>
    <row r="100" spans="2:11" ht="17" thickBot="1" x14ac:dyDescent="0.4">
      <c r="B100" s="9">
        <v>6</v>
      </c>
      <c r="C100" s="170" t="s">
        <v>330</v>
      </c>
      <c r="D100" s="23"/>
      <c r="E100" s="249"/>
      <c r="F100" s="250"/>
      <c r="G100" s="249"/>
      <c r="H100" s="250"/>
      <c r="I100" s="249"/>
      <c r="J100" s="250"/>
      <c r="K100" s="23"/>
    </row>
    <row r="101" spans="2:11" ht="17" thickBot="1" x14ac:dyDescent="0.4">
      <c r="B101" s="9">
        <v>7</v>
      </c>
      <c r="C101" s="171" t="s">
        <v>331</v>
      </c>
      <c r="D101" s="14"/>
      <c r="E101" s="186"/>
      <c r="F101" s="187"/>
      <c r="G101" s="186"/>
      <c r="H101" s="187"/>
      <c r="I101" s="186"/>
      <c r="J101" s="187"/>
      <c r="K101" s="14"/>
    </row>
    <row r="102" spans="2:11" ht="17" thickBot="1" x14ac:dyDescent="0.4">
      <c r="B102" s="9">
        <v>8</v>
      </c>
      <c r="C102" s="170" t="s">
        <v>332</v>
      </c>
      <c r="D102" s="24"/>
      <c r="E102" s="217"/>
      <c r="F102" s="218"/>
      <c r="G102" s="217"/>
      <c r="H102" s="218"/>
      <c r="I102" s="217"/>
      <c r="J102" s="218"/>
      <c r="K102" s="24"/>
    </row>
    <row r="103" spans="2:11" ht="17" thickBot="1" x14ac:dyDescent="0.4">
      <c r="B103" s="9">
        <v>9</v>
      </c>
      <c r="C103" s="171" t="s">
        <v>333</v>
      </c>
      <c r="D103" s="25"/>
      <c r="E103" s="219"/>
      <c r="F103" s="220"/>
      <c r="G103" s="219"/>
      <c r="H103" s="220"/>
      <c r="I103" s="219"/>
      <c r="J103" s="220"/>
      <c r="K103" s="25"/>
    </row>
    <row r="104" spans="2:11" ht="17.149999999999999" customHeight="1" thickBot="1" x14ac:dyDescent="0.4">
      <c r="B104" s="9">
        <v>10</v>
      </c>
      <c r="C104" s="208" t="s">
        <v>339</v>
      </c>
      <c r="D104" s="209"/>
      <c r="E104" s="209"/>
      <c r="F104" s="209"/>
      <c r="G104" s="209"/>
      <c r="H104" s="209"/>
      <c r="I104" s="209"/>
      <c r="J104" s="209"/>
      <c r="K104" s="210"/>
    </row>
    <row r="105" spans="2:11" ht="17" thickBot="1" x14ac:dyDescent="0.4">
      <c r="B105" s="9">
        <v>11</v>
      </c>
      <c r="C105" s="168" t="s">
        <v>325</v>
      </c>
      <c r="D105" s="14"/>
      <c r="E105" s="211"/>
      <c r="F105" s="187"/>
      <c r="G105" s="211"/>
      <c r="H105" s="187"/>
      <c r="I105" s="211"/>
      <c r="J105" s="187"/>
      <c r="K105" s="14"/>
    </row>
    <row r="106" spans="2:11" ht="17" thickBot="1" x14ac:dyDescent="0.4">
      <c r="B106" s="9">
        <v>12</v>
      </c>
      <c r="C106" s="170" t="s">
        <v>311</v>
      </c>
      <c r="D106" s="26"/>
      <c r="E106" s="226"/>
      <c r="F106" s="227"/>
      <c r="G106" s="226"/>
      <c r="H106" s="227"/>
      <c r="I106" s="226"/>
      <c r="J106" s="227"/>
      <c r="K106" s="26"/>
    </row>
    <row r="107" spans="2:11" ht="17" thickBot="1" x14ac:dyDescent="0.4">
      <c r="B107" s="9">
        <v>13</v>
      </c>
      <c r="C107" s="171" t="s">
        <v>329</v>
      </c>
      <c r="D107" s="14"/>
      <c r="E107" s="186"/>
      <c r="F107" s="187"/>
      <c r="G107" s="186"/>
      <c r="H107" s="187"/>
      <c r="I107" s="186"/>
      <c r="J107" s="187"/>
      <c r="K107" s="14"/>
    </row>
    <row r="108" spans="2:11" ht="17" thickBot="1" x14ac:dyDescent="0.4">
      <c r="B108" s="9">
        <v>14</v>
      </c>
      <c r="C108" s="170" t="s">
        <v>334</v>
      </c>
      <c r="D108" s="23"/>
      <c r="E108" s="249"/>
      <c r="F108" s="250"/>
      <c r="G108" s="249"/>
      <c r="H108" s="250"/>
      <c r="I108" s="249"/>
      <c r="J108" s="250"/>
      <c r="K108" s="23"/>
    </row>
    <row r="109" spans="2:11" ht="17" thickBot="1" x14ac:dyDescent="0.4">
      <c r="B109" s="9">
        <v>15</v>
      </c>
      <c r="C109" s="171" t="s">
        <v>335</v>
      </c>
      <c r="D109" s="14"/>
      <c r="E109" s="186"/>
      <c r="F109" s="187"/>
      <c r="G109" s="186"/>
      <c r="H109" s="187"/>
      <c r="I109" s="186"/>
      <c r="J109" s="187"/>
      <c r="K109" s="14"/>
    </row>
    <row r="110" spans="2:11" ht="17" thickBot="1" x14ac:dyDescent="0.4">
      <c r="B110" s="9">
        <v>16</v>
      </c>
      <c r="C110" s="170" t="s">
        <v>336</v>
      </c>
      <c r="D110" s="24"/>
      <c r="E110" s="217"/>
      <c r="F110" s="218"/>
      <c r="G110" s="217"/>
      <c r="H110" s="218"/>
      <c r="I110" s="217"/>
      <c r="J110" s="218"/>
      <c r="K110" s="24"/>
    </row>
    <row r="111" spans="2:11" ht="17" thickBot="1" x14ac:dyDescent="0.4">
      <c r="B111" s="9">
        <v>17</v>
      </c>
      <c r="C111" s="171" t="s">
        <v>337</v>
      </c>
      <c r="D111" s="25"/>
      <c r="E111" s="219"/>
      <c r="F111" s="220"/>
      <c r="G111" s="219"/>
      <c r="H111" s="220"/>
      <c r="I111" s="219"/>
      <c r="J111" s="220"/>
      <c r="K111" s="25"/>
    </row>
    <row r="112" spans="2:11" ht="17" thickBot="1" x14ac:dyDescent="0.4">
      <c r="B112" s="9">
        <v>18</v>
      </c>
      <c r="C112" s="221" t="s">
        <v>327</v>
      </c>
      <c r="D112" s="222"/>
      <c r="E112" s="222"/>
      <c r="F112" s="222"/>
      <c r="G112" s="222"/>
      <c r="H112" s="222"/>
      <c r="I112" s="222"/>
      <c r="J112" s="222"/>
      <c r="K112" s="223"/>
    </row>
    <row r="113" spans="2:11" ht="17" thickBot="1" x14ac:dyDescent="0.4">
      <c r="B113" s="9">
        <v>19</v>
      </c>
      <c r="C113" s="164" t="s">
        <v>326</v>
      </c>
      <c r="D113" s="25"/>
      <c r="E113" s="219"/>
      <c r="F113" s="220"/>
      <c r="G113" s="219"/>
      <c r="H113" s="220"/>
      <c r="I113" s="219"/>
      <c r="J113" s="220"/>
      <c r="K113" s="25"/>
    </row>
    <row r="114" spans="2:11" ht="15.9" customHeight="1" x14ac:dyDescent="0.35">
      <c r="B114" s="251">
        <v>20</v>
      </c>
      <c r="C114" s="244" t="s">
        <v>250</v>
      </c>
      <c r="D114" s="190" t="s">
        <v>287</v>
      </c>
      <c r="E114" s="191"/>
      <c r="F114" s="191"/>
      <c r="G114" s="191"/>
      <c r="H114" s="191"/>
      <c r="I114" s="191"/>
      <c r="J114" s="191"/>
      <c r="K114" s="192"/>
    </row>
    <row r="115" spans="2:11" ht="15.9" customHeight="1" x14ac:dyDescent="0.35">
      <c r="B115" s="235"/>
      <c r="C115" s="245"/>
      <c r="D115" s="193"/>
      <c r="E115" s="194"/>
      <c r="F115" s="194"/>
      <c r="G115" s="194"/>
      <c r="H115" s="194"/>
      <c r="I115" s="194"/>
      <c r="J115" s="194"/>
      <c r="K115" s="195"/>
    </row>
    <row r="116" spans="2:11" ht="16" thickBot="1" x14ac:dyDescent="0.4">
      <c r="B116" s="236"/>
      <c r="C116" s="246"/>
      <c r="D116" s="196"/>
      <c r="E116" s="197"/>
      <c r="F116" s="197"/>
      <c r="G116" s="197"/>
      <c r="H116" s="197"/>
      <c r="I116" s="197"/>
      <c r="J116" s="197"/>
      <c r="K116" s="198"/>
    </row>
    <row r="117" spans="2:11" ht="15.9" customHeight="1" x14ac:dyDescent="0.35">
      <c r="B117" s="251">
        <v>21</v>
      </c>
      <c r="C117" s="244" t="s">
        <v>251</v>
      </c>
      <c r="D117" s="190" t="s">
        <v>328</v>
      </c>
      <c r="E117" s="191"/>
      <c r="F117" s="191"/>
      <c r="G117" s="191"/>
      <c r="H117" s="191"/>
      <c r="I117" s="192"/>
      <c r="J117" s="190" t="s">
        <v>262</v>
      </c>
      <c r="K117" s="192"/>
    </row>
    <row r="118" spans="2:11" ht="15.9" customHeight="1" x14ac:dyDescent="0.35">
      <c r="B118" s="235"/>
      <c r="C118" s="245"/>
      <c r="D118" s="193"/>
      <c r="E118" s="194"/>
      <c r="F118" s="194"/>
      <c r="G118" s="194"/>
      <c r="H118" s="194"/>
      <c r="I118" s="195"/>
      <c r="J118" s="193"/>
      <c r="K118" s="195"/>
    </row>
    <row r="119" spans="2:11" ht="16" thickBot="1" x14ac:dyDescent="0.4">
      <c r="B119" s="236"/>
      <c r="C119" s="246"/>
      <c r="D119" s="196"/>
      <c r="E119" s="197"/>
      <c r="F119" s="197"/>
      <c r="G119" s="197"/>
      <c r="H119" s="197"/>
      <c r="I119" s="198"/>
      <c r="J119" s="224"/>
      <c r="K119" s="225"/>
    </row>
    <row r="120" spans="2:11" ht="15.9" customHeight="1" x14ac:dyDescent="0.35">
      <c r="B120" s="251">
        <v>22</v>
      </c>
      <c r="C120" s="244" t="s">
        <v>283</v>
      </c>
      <c r="D120" s="228" t="s">
        <v>305</v>
      </c>
      <c r="E120" s="200"/>
      <c r="F120" s="228" t="s">
        <v>306</v>
      </c>
      <c r="G120" s="199"/>
      <c r="H120" s="199"/>
      <c r="I120" s="200"/>
      <c r="J120" s="228" t="s">
        <v>307</v>
      </c>
      <c r="K120" s="200"/>
    </row>
    <row r="121" spans="2:11" ht="15.9" customHeight="1" x14ac:dyDescent="0.35">
      <c r="B121" s="235"/>
      <c r="C121" s="245"/>
      <c r="D121" s="193"/>
      <c r="E121" s="195"/>
      <c r="F121" s="193"/>
      <c r="G121" s="194"/>
      <c r="H121" s="194"/>
      <c r="I121" s="195"/>
      <c r="J121" s="193"/>
      <c r="K121" s="195"/>
    </row>
    <row r="122" spans="2:11" ht="16" thickBot="1" x14ac:dyDescent="0.4">
      <c r="B122" s="236"/>
      <c r="C122" s="246"/>
      <c r="D122" s="196"/>
      <c r="E122" s="198"/>
      <c r="F122" s="196"/>
      <c r="G122" s="197"/>
      <c r="H122" s="197"/>
      <c r="I122" s="198"/>
      <c r="J122" s="224"/>
      <c r="K122" s="225"/>
    </row>
    <row r="123" spans="2:11" ht="15.9" customHeight="1" x14ac:dyDescent="0.35">
      <c r="B123" s="251">
        <v>23</v>
      </c>
      <c r="C123" s="244" t="s">
        <v>284</v>
      </c>
      <c r="D123" s="228" t="s">
        <v>305</v>
      </c>
      <c r="E123" s="200"/>
      <c r="F123" s="228" t="s">
        <v>308</v>
      </c>
      <c r="G123" s="200"/>
      <c r="H123" s="228" t="s">
        <v>309</v>
      </c>
      <c r="I123" s="200"/>
      <c r="J123" s="228" t="s">
        <v>310</v>
      </c>
      <c r="K123" s="200"/>
    </row>
    <row r="124" spans="2:11" ht="15.9" customHeight="1" x14ac:dyDescent="0.35">
      <c r="B124" s="235"/>
      <c r="C124" s="245"/>
      <c r="D124" s="193"/>
      <c r="E124" s="195"/>
      <c r="F124" s="193"/>
      <c r="G124" s="195"/>
      <c r="H124" s="193"/>
      <c r="I124" s="195"/>
      <c r="J124" s="193"/>
      <c r="K124" s="195"/>
    </row>
    <row r="125" spans="2:11" ht="16" thickBot="1" x14ac:dyDescent="0.4">
      <c r="B125" s="236"/>
      <c r="C125" s="246"/>
      <c r="D125" s="196"/>
      <c r="E125" s="198"/>
      <c r="F125" s="196"/>
      <c r="G125" s="198"/>
      <c r="H125" s="196"/>
      <c r="I125" s="198"/>
      <c r="J125" s="224"/>
      <c r="K125" s="225"/>
    </row>
    <row r="126" spans="2:11" x14ac:dyDescent="0.35">
      <c r="B126" s="17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2:11" x14ac:dyDescent="0.35">
      <c r="B127" s="19"/>
    </row>
    <row r="128" spans="2:11" ht="16.5" x14ac:dyDescent="0.35">
      <c r="B128" s="181" t="s">
        <v>198</v>
      </c>
      <c r="C128" s="181"/>
      <c r="D128" s="181"/>
      <c r="E128" s="181"/>
      <c r="F128" s="181"/>
      <c r="G128" s="181"/>
      <c r="H128" s="181"/>
      <c r="I128" s="181"/>
      <c r="J128" s="181"/>
      <c r="K128" s="181"/>
    </row>
    <row r="129" spans="2:11" x14ac:dyDescent="0.35">
      <c r="B129" s="5"/>
    </row>
    <row r="130" spans="2:11" ht="16" thickBot="1" x14ac:dyDescent="0.4">
      <c r="B130" s="6"/>
      <c r="C130" s="7">
        <v>1</v>
      </c>
      <c r="D130" s="7">
        <v>2</v>
      </c>
      <c r="E130" s="204">
        <v>3</v>
      </c>
      <c r="F130" s="205"/>
      <c r="G130" s="204">
        <v>4</v>
      </c>
      <c r="H130" s="205"/>
      <c r="I130" s="7">
        <v>5</v>
      </c>
    </row>
    <row r="131" spans="2:11" ht="86.15" customHeight="1" thickBot="1" x14ac:dyDescent="0.4">
      <c r="B131" s="9">
        <v>1</v>
      </c>
      <c r="C131" s="20"/>
      <c r="D131" s="165" t="s">
        <v>340</v>
      </c>
      <c r="E131" s="206" t="s">
        <v>341</v>
      </c>
      <c r="F131" s="207"/>
      <c r="G131" s="208" t="s">
        <v>342</v>
      </c>
      <c r="H131" s="210"/>
      <c r="I131" s="165" t="s">
        <v>343</v>
      </c>
    </row>
    <row r="132" spans="2:11" ht="17" thickBot="1" x14ac:dyDescent="0.4">
      <c r="B132" s="9">
        <v>2</v>
      </c>
      <c r="C132" s="168" t="s">
        <v>325</v>
      </c>
      <c r="D132" s="13"/>
      <c r="E132" s="186"/>
      <c r="F132" s="187"/>
      <c r="G132" s="186"/>
      <c r="H132" s="187"/>
      <c r="I132" s="13"/>
    </row>
    <row r="133" spans="2:11" ht="17" thickBot="1" x14ac:dyDescent="0.4">
      <c r="B133" s="9">
        <v>3</v>
      </c>
      <c r="C133" s="170" t="s">
        <v>350</v>
      </c>
      <c r="D133" s="13"/>
      <c r="E133" s="186"/>
      <c r="F133" s="187"/>
      <c r="G133" s="226"/>
      <c r="H133" s="187"/>
      <c r="I133" s="26"/>
    </row>
    <row r="134" spans="2:11" ht="17" thickBot="1" x14ac:dyDescent="0.4">
      <c r="B134" s="9">
        <v>4</v>
      </c>
      <c r="C134" s="171" t="s">
        <v>351</v>
      </c>
      <c r="D134" s="14"/>
      <c r="E134" s="211"/>
      <c r="F134" s="216"/>
      <c r="G134" s="211"/>
      <c r="H134" s="216"/>
      <c r="I134" s="14"/>
    </row>
    <row r="135" spans="2:11" ht="17" thickBot="1" x14ac:dyDescent="0.4">
      <c r="B135" s="9">
        <v>5</v>
      </c>
      <c r="C135" s="170" t="s">
        <v>352</v>
      </c>
      <c r="D135" s="24"/>
      <c r="E135" s="217"/>
      <c r="F135" s="218"/>
      <c r="G135" s="217"/>
      <c r="H135" s="218"/>
      <c r="I135" s="24"/>
    </row>
    <row r="136" spans="2:11" ht="17" thickBot="1" x14ac:dyDescent="0.4">
      <c r="B136" s="9">
        <v>6</v>
      </c>
      <c r="C136" s="171" t="s">
        <v>353</v>
      </c>
      <c r="D136" s="25"/>
      <c r="E136" s="219"/>
      <c r="F136" s="220"/>
      <c r="G136" s="219"/>
      <c r="H136" s="220"/>
      <c r="I136" s="37"/>
    </row>
    <row r="137" spans="2:11" ht="15.9" customHeight="1" x14ac:dyDescent="0.35">
      <c r="B137" s="251">
        <v>7</v>
      </c>
      <c r="C137" s="244" t="s">
        <v>250</v>
      </c>
      <c r="D137" s="190" t="s">
        <v>344</v>
      </c>
      <c r="E137" s="191"/>
      <c r="F137" s="191"/>
      <c r="G137" s="191"/>
      <c r="H137" s="191"/>
      <c r="I137" s="192"/>
      <c r="J137" s="28"/>
      <c r="K137" s="28"/>
    </row>
    <row r="138" spans="2:11" ht="15.9" customHeight="1" x14ac:dyDescent="0.35">
      <c r="B138" s="235"/>
      <c r="C138" s="245"/>
      <c r="D138" s="193"/>
      <c r="E138" s="194"/>
      <c r="F138" s="194"/>
      <c r="G138" s="194"/>
      <c r="H138" s="194"/>
      <c r="I138" s="195"/>
    </row>
    <row r="139" spans="2:11" ht="16" thickBot="1" x14ac:dyDescent="0.4">
      <c r="B139" s="236"/>
      <c r="C139" s="246"/>
      <c r="D139" s="196"/>
      <c r="E139" s="197"/>
      <c r="F139" s="197"/>
      <c r="G139" s="197"/>
      <c r="H139" s="197"/>
      <c r="I139" s="198"/>
    </row>
    <row r="140" spans="2:11" ht="15.9" customHeight="1" x14ac:dyDescent="0.35">
      <c r="B140" s="251">
        <v>8</v>
      </c>
      <c r="C140" s="244" t="s">
        <v>251</v>
      </c>
      <c r="D140" s="190" t="s">
        <v>346</v>
      </c>
      <c r="E140" s="191"/>
      <c r="F140" s="191"/>
      <c r="G140" s="192"/>
      <c r="H140" s="231" t="s">
        <v>347</v>
      </c>
      <c r="I140" s="200"/>
      <c r="J140" s="28"/>
      <c r="K140" s="28"/>
    </row>
    <row r="141" spans="2:11" ht="15.9" customHeight="1" x14ac:dyDescent="0.35">
      <c r="B141" s="235"/>
      <c r="C141" s="245"/>
      <c r="D141" s="193"/>
      <c r="E141" s="194"/>
      <c r="F141" s="194"/>
      <c r="G141" s="195"/>
      <c r="H141" s="193"/>
      <c r="I141" s="195"/>
    </row>
    <row r="142" spans="2:11" ht="16" thickBot="1" x14ac:dyDescent="0.4">
      <c r="B142" s="236"/>
      <c r="C142" s="246"/>
      <c r="D142" s="196"/>
      <c r="E142" s="197"/>
      <c r="F142" s="197"/>
      <c r="G142" s="198"/>
      <c r="H142" s="232"/>
      <c r="I142" s="233"/>
    </row>
    <row r="143" spans="2:11" ht="15.9" customHeight="1" x14ac:dyDescent="0.35">
      <c r="B143" s="251">
        <v>9</v>
      </c>
      <c r="C143" s="244" t="s">
        <v>283</v>
      </c>
      <c r="D143" s="190" t="s">
        <v>348</v>
      </c>
      <c r="E143" s="192"/>
      <c r="F143" s="190" t="s">
        <v>349</v>
      </c>
      <c r="G143" s="192"/>
      <c r="H143" s="190" t="s">
        <v>347</v>
      </c>
      <c r="I143" s="192"/>
      <c r="J143" s="28"/>
      <c r="K143" s="28"/>
    </row>
    <row r="144" spans="2:11" ht="17.149999999999999" customHeight="1" x14ac:dyDescent="0.35">
      <c r="B144" s="235"/>
      <c r="C144" s="245"/>
      <c r="D144" s="193"/>
      <c r="E144" s="195"/>
      <c r="F144" s="193"/>
      <c r="G144" s="195"/>
      <c r="H144" s="193"/>
      <c r="I144" s="195"/>
    </row>
    <row r="145" spans="2:11" ht="17.149999999999999" customHeight="1" thickBot="1" x14ac:dyDescent="0.4">
      <c r="B145" s="236"/>
      <c r="C145" s="246"/>
      <c r="D145" s="196"/>
      <c r="E145" s="198"/>
      <c r="F145" s="196"/>
      <c r="G145" s="198"/>
      <c r="H145" s="196"/>
      <c r="I145" s="198"/>
    </row>
    <row r="146" spans="2:11" x14ac:dyDescent="0.35">
      <c r="B146" s="19"/>
    </row>
    <row r="147" spans="2:11" ht="16.5" x14ac:dyDescent="0.35">
      <c r="B147" s="181" t="s">
        <v>199</v>
      </c>
      <c r="C147" s="181"/>
      <c r="D147" s="181"/>
      <c r="E147" s="181"/>
      <c r="F147" s="181"/>
      <c r="G147" s="181"/>
      <c r="H147" s="181"/>
      <c r="I147" s="181"/>
      <c r="J147" s="181"/>
      <c r="K147" s="181"/>
    </row>
    <row r="148" spans="2:11" x14ac:dyDescent="0.35">
      <c r="B148" s="5"/>
    </row>
    <row r="149" spans="2:11" ht="16" thickBot="1" x14ac:dyDescent="0.4">
      <c r="B149" s="6"/>
      <c r="C149" s="7">
        <v>1</v>
      </c>
      <c r="D149" s="7">
        <v>2</v>
      </c>
      <c r="E149" s="204">
        <v>3</v>
      </c>
      <c r="F149" s="205"/>
      <c r="G149" s="7">
        <v>4</v>
      </c>
    </row>
    <row r="150" spans="2:11" ht="86.15" customHeight="1" thickBot="1" x14ac:dyDescent="0.4">
      <c r="B150" s="9">
        <v>1</v>
      </c>
      <c r="C150" s="20"/>
      <c r="D150" s="165" t="s">
        <v>340</v>
      </c>
      <c r="E150" s="208" t="s">
        <v>354</v>
      </c>
      <c r="F150" s="210"/>
      <c r="G150" s="165" t="s">
        <v>355</v>
      </c>
    </row>
    <row r="151" spans="2:11" ht="17" thickBot="1" x14ac:dyDescent="0.4">
      <c r="B151" s="9">
        <v>2</v>
      </c>
      <c r="C151" s="168" t="s">
        <v>356</v>
      </c>
      <c r="D151" s="11"/>
      <c r="E151" s="186"/>
      <c r="F151" s="187"/>
      <c r="G151" s="13"/>
    </row>
    <row r="152" spans="2:11" ht="17" thickBot="1" x14ac:dyDescent="0.4">
      <c r="B152" s="9">
        <v>3</v>
      </c>
      <c r="C152" s="170" t="s">
        <v>357</v>
      </c>
      <c r="D152" s="11"/>
      <c r="E152" s="226"/>
      <c r="F152" s="187"/>
      <c r="G152" s="26"/>
    </row>
    <row r="153" spans="2:11" ht="17" thickBot="1" x14ac:dyDescent="0.4">
      <c r="B153" s="9">
        <v>4</v>
      </c>
      <c r="C153" s="171" t="s">
        <v>351</v>
      </c>
      <c r="D153" s="31"/>
      <c r="E153" s="211"/>
      <c r="F153" s="216"/>
      <c r="G153" s="14"/>
    </row>
    <row r="154" spans="2:11" ht="17" thickBot="1" x14ac:dyDescent="0.4">
      <c r="B154" s="9">
        <v>5</v>
      </c>
      <c r="C154" s="170" t="s">
        <v>358</v>
      </c>
      <c r="D154" s="32"/>
      <c r="E154" s="217"/>
      <c r="F154" s="218"/>
      <c r="G154" s="24"/>
    </row>
    <row r="155" spans="2:11" ht="17" thickBot="1" x14ac:dyDescent="0.4">
      <c r="B155" s="9">
        <v>6</v>
      </c>
      <c r="C155" s="171" t="s">
        <v>359</v>
      </c>
      <c r="D155" s="25"/>
      <c r="E155" s="237"/>
      <c r="F155" s="238"/>
      <c r="G155" s="25"/>
    </row>
    <row r="156" spans="2:11" ht="15.9" customHeight="1" x14ac:dyDescent="0.35">
      <c r="B156" s="251">
        <v>7</v>
      </c>
      <c r="C156" s="244" t="s">
        <v>250</v>
      </c>
      <c r="D156" s="190" t="s">
        <v>360</v>
      </c>
      <c r="E156" s="191"/>
      <c r="F156" s="191"/>
      <c r="G156" s="192"/>
      <c r="H156" s="28"/>
      <c r="I156" s="28"/>
      <c r="J156" s="28"/>
      <c r="K156" s="28"/>
    </row>
    <row r="157" spans="2:11" ht="15.9" customHeight="1" x14ac:dyDescent="0.35">
      <c r="B157" s="235"/>
      <c r="C157" s="245"/>
      <c r="D157" s="193"/>
      <c r="E157" s="194"/>
      <c r="F157" s="194"/>
      <c r="G157" s="195"/>
    </row>
    <row r="158" spans="2:11" ht="16" thickBot="1" x14ac:dyDescent="0.4">
      <c r="B158" s="236"/>
      <c r="C158" s="246"/>
      <c r="D158" s="196"/>
      <c r="E158" s="197"/>
      <c r="F158" s="197"/>
      <c r="G158" s="198"/>
    </row>
    <row r="159" spans="2:11" ht="15.9" customHeight="1" x14ac:dyDescent="0.35">
      <c r="B159" s="251">
        <v>8</v>
      </c>
      <c r="C159" s="244" t="s">
        <v>251</v>
      </c>
      <c r="D159" s="190" t="s">
        <v>361</v>
      </c>
      <c r="E159" s="192"/>
      <c r="F159" s="190" t="s">
        <v>362</v>
      </c>
      <c r="G159" s="192"/>
      <c r="H159" s="28"/>
      <c r="I159" s="28"/>
      <c r="J159" s="28"/>
      <c r="K159" s="28"/>
    </row>
    <row r="160" spans="2:11" ht="17.149999999999999" customHeight="1" x14ac:dyDescent="0.35">
      <c r="B160" s="235"/>
      <c r="C160" s="245"/>
      <c r="D160" s="193"/>
      <c r="E160" s="195"/>
      <c r="F160" s="193"/>
      <c r="G160" s="195"/>
    </row>
    <row r="161" spans="2:11" ht="17.149999999999999" customHeight="1" thickBot="1" x14ac:dyDescent="0.4">
      <c r="B161" s="236"/>
      <c r="C161" s="246"/>
      <c r="D161" s="196"/>
      <c r="E161" s="198"/>
      <c r="F161" s="196"/>
      <c r="G161" s="198"/>
    </row>
    <row r="162" spans="2:11" x14ac:dyDescent="0.35">
      <c r="B162" s="17"/>
      <c r="C162" s="18"/>
      <c r="D162" s="18"/>
      <c r="E162" s="18"/>
      <c r="F162" s="18"/>
      <c r="G162" s="18"/>
    </row>
    <row r="163" spans="2:11" x14ac:dyDescent="0.35">
      <c r="B163" s="33"/>
    </row>
    <row r="164" spans="2:11" ht="16.5" x14ac:dyDescent="0.35">
      <c r="B164" s="181" t="s">
        <v>195</v>
      </c>
      <c r="C164" s="181"/>
      <c r="D164" s="181"/>
      <c r="E164" s="181"/>
      <c r="F164" s="181"/>
      <c r="G164" s="181"/>
      <c r="H164" s="181"/>
      <c r="I164" s="181"/>
      <c r="J164" s="181"/>
      <c r="K164" s="181"/>
    </row>
    <row r="165" spans="2:11" x14ac:dyDescent="0.35">
      <c r="B165" s="19"/>
    </row>
    <row r="166" spans="2:11" ht="16" thickBot="1" x14ac:dyDescent="0.4">
      <c r="B166" s="6"/>
      <c r="C166" s="30">
        <v>1</v>
      </c>
      <c r="D166" s="30">
        <v>2</v>
      </c>
      <c r="E166" s="30">
        <v>3</v>
      </c>
      <c r="F166" s="30">
        <v>4</v>
      </c>
    </row>
    <row r="167" spans="2:11" ht="16.5" x14ac:dyDescent="0.35">
      <c r="B167" s="234">
        <v>1</v>
      </c>
      <c r="C167" s="172" t="s">
        <v>363</v>
      </c>
      <c r="D167" s="239" t="s">
        <v>390</v>
      </c>
      <c r="E167" s="239" t="s">
        <v>391</v>
      </c>
      <c r="F167" s="239" t="s">
        <v>392</v>
      </c>
    </row>
    <row r="168" spans="2:11" ht="33.5" thickBot="1" x14ac:dyDescent="0.4">
      <c r="B168" s="236"/>
      <c r="C168" s="173" t="s">
        <v>387</v>
      </c>
      <c r="D168" s="240"/>
      <c r="E168" s="240"/>
      <c r="F168" s="240"/>
    </row>
    <row r="169" spans="2:11" ht="16" thickBot="1" x14ac:dyDescent="0.4">
      <c r="B169" s="9">
        <v>2</v>
      </c>
      <c r="C169" s="169"/>
      <c r="D169" s="34"/>
      <c r="E169" s="34"/>
      <c r="F169" s="34"/>
    </row>
    <row r="170" spans="2:11" ht="17" thickBot="1" x14ac:dyDescent="0.4">
      <c r="B170" s="9">
        <v>3</v>
      </c>
      <c r="C170" s="170" t="s">
        <v>247</v>
      </c>
      <c r="D170" s="35"/>
      <c r="E170" s="36"/>
      <c r="F170" s="36"/>
    </row>
    <row r="171" spans="2:11" ht="17" thickBot="1" x14ac:dyDescent="0.4">
      <c r="B171" s="9">
        <v>4</v>
      </c>
      <c r="C171" s="174" t="s">
        <v>388</v>
      </c>
      <c r="D171" s="36"/>
      <c r="E171" s="36"/>
      <c r="F171" s="36"/>
    </row>
    <row r="172" spans="2:11" ht="17" thickBot="1" x14ac:dyDescent="0.4">
      <c r="B172" s="9">
        <v>5</v>
      </c>
      <c r="C172" s="175" t="s">
        <v>364</v>
      </c>
      <c r="D172" s="36"/>
      <c r="E172" s="35"/>
      <c r="F172" s="36"/>
    </row>
    <row r="173" spans="2:11" ht="17" thickBot="1" x14ac:dyDescent="0.4">
      <c r="B173" s="9">
        <v>6</v>
      </c>
      <c r="C173" s="175" t="s">
        <v>365</v>
      </c>
      <c r="D173" s="36"/>
      <c r="E173" s="35"/>
      <c r="F173" s="36"/>
    </row>
    <row r="174" spans="2:11" ht="17" thickBot="1" x14ac:dyDescent="0.4">
      <c r="B174" s="9">
        <v>7</v>
      </c>
      <c r="C174" s="174" t="s">
        <v>389</v>
      </c>
      <c r="D174" s="36"/>
      <c r="E174" s="36"/>
      <c r="F174" s="36"/>
    </row>
    <row r="175" spans="2:11" ht="17" thickBot="1" x14ac:dyDescent="0.4">
      <c r="B175" s="9">
        <v>8</v>
      </c>
      <c r="C175" s="175" t="s">
        <v>366</v>
      </c>
      <c r="D175" s="36"/>
      <c r="E175" s="36"/>
      <c r="F175" s="35"/>
    </row>
    <row r="176" spans="2:11" ht="17" thickBot="1" x14ac:dyDescent="0.4">
      <c r="B176" s="9">
        <v>9</v>
      </c>
      <c r="C176" s="175" t="s">
        <v>367</v>
      </c>
      <c r="D176" s="36"/>
      <c r="E176" s="36"/>
      <c r="F176" s="35"/>
    </row>
    <row r="177" spans="2:6" ht="17" thickBot="1" x14ac:dyDescent="0.4">
      <c r="B177" s="9">
        <v>10</v>
      </c>
      <c r="C177" s="175" t="s">
        <v>368</v>
      </c>
      <c r="D177" s="36"/>
      <c r="E177" s="36"/>
      <c r="F177" s="35"/>
    </row>
    <row r="178" spans="2:6" ht="17" thickBot="1" x14ac:dyDescent="0.4">
      <c r="B178" s="9">
        <v>11</v>
      </c>
      <c r="C178" s="175" t="s">
        <v>369</v>
      </c>
      <c r="D178" s="36"/>
      <c r="E178" s="36"/>
      <c r="F178" s="35"/>
    </row>
    <row r="179" spans="2:6" ht="17" thickBot="1" x14ac:dyDescent="0.4">
      <c r="B179" s="9">
        <v>12</v>
      </c>
      <c r="C179" s="175" t="s">
        <v>370</v>
      </c>
      <c r="D179" s="36"/>
      <c r="E179" s="36"/>
      <c r="F179" s="35"/>
    </row>
    <row r="180" spans="2:6" ht="16" thickBot="1" x14ac:dyDescent="0.4">
      <c r="B180" s="9">
        <v>13</v>
      </c>
      <c r="C180" s="169"/>
      <c r="D180" s="36"/>
      <c r="E180" s="36"/>
      <c r="F180" s="36"/>
    </row>
    <row r="181" spans="2:6" ht="17" thickBot="1" x14ac:dyDescent="0.4">
      <c r="B181" s="9">
        <v>14</v>
      </c>
      <c r="C181" s="170" t="s">
        <v>371</v>
      </c>
      <c r="D181" s="35"/>
      <c r="E181" s="36"/>
      <c r="F181" s="36"/>
    </row>
    <row r="182" spans="2:6" ht="17" thickBot="1" x14ac:dyDescent="0.4">
      <c r="B182" s="9">
        <v>15</v>
      </c>
      <c r="C182" s="175" t="s">
        <v>372</v>
      </c>
      <c r="D182" s="36"/>
      <c r="E182" s="35"/>
      <c r="F182" s="35"/>
    </row>
    <row r="183" spans="2:6" ht="17" thickBot="1" x14ac:dyDescent="0.4">
      <c r="B183" s="9">
        <v>16</v>
      </c>
      <c r="C183" s="175" t="s">
        <v>373</v>
      </c>
      <c r="D183" s="36"/>
      <c r="E183" s="35"/>
      <c r="F183" s="35"/>
    </row>
    <row r="184" spans="2:6" ht="16" thickBot="1" x14ac:dyDescent="0.4">
      <c r="B184" s="9">
        <v>17</v>
      </c>
      <c r="C184" s="169"/>
      <c r="D184" s="36"/>
      <c r="E184" s="36"/>
      <c r="F184" s="36"/>
    </row>
    <row r="185" spans="2:6" ht="17" thickBot="1" x14ac:dyDescent="0.4">
      <c r="B185" s="9">
        <v>18</v>
      </c>
      <c r="C185" s="170" t="s">
        <v>374</v>
      </c>
      <c r="D185" s="35"/>
      <c r="E185" s="36"/>
      <c r="F185" s="36"/>
    </row>
    <row r="186" spans="2:6" ht="17" thickBot="1" x14ac:dyDescent="0.4">
      <c r="B186" s="9">
        <v>19</v>
      </c>
      <c r="C186" s="175" t="s">
        <v>375</v>
      </c>
      <c r="D186" s="36"/>
      <c r="E186" s="35"/>
      <c r="F186" s="36"/>
    </row>
    <row r="187" spans="2:6" ht="17" thickBot="1" x14ac:dyDescent="0.4">
      <c r="B187" s="9">
        <v>20</v>
      </c>
      <c r="C187" s="176" t="s">
        <v>376</v>
      </c>
      <c r="D187" s="36"/>
      <c r="E187" s="36"/>
      <c r="F187" s="35"/>
    </row>
    <row r="188" spans="2:6" ht="17" thickBot="1" x14ac:dyDescent="0.4">
      <c r="B188" s="9">
        <v>21</v>
      </c>
      <c r="C188" s="176" t="s">
        <v>377</v>
      </c>
      <c r="D188" s="36"/>
      <c r="E188" s="36"/>
      <c r="F188" s="35"/>
    </row>
    <row r="189" spans="2:6" ht="17" thickBot="1" x14ac:dyDescent="0.4">
      <c r="B189" s="9">
        <v>22</v>
      </c>
      <c r="C189" s="176" t="s">
        <v>378</v>
      </c>
      <c r="D189" s="36"/>
      <c r="E189" s="36"/>
      <c r="F189" s="35"/>
    </row>
    <row r="190" spans="2:6" ht="17" thickBot="1" x14ac:dyDescent="0.4">
      <c r="B190" s="9">
        <v>23</v>
      </c>
      <c r="C190" s="175" t="s">
        <v>379</v>
      </c>
      <c r="D190" s="36"/>
      <c r="E190" s="35"/>
      <c r="F190" s="36"/>
    </row>
    <row r="191" spans="2:6" ht="17" thickBot="1" x14ac:dyDescent="0.4">
      <c r="B191" s="9">
        <v>24</v>
      </c>
      <c r="C191" s="176" t="s">
        <v>380</v>
      </c>
      <c r="D191" s="36"/>
      <c r="E191" s="36"/>
      <c r="F191" s="35"/>
    </row>
    <row r="192" spans="2:6" ht="17" thickBot="1" x14ac:dyDescent="0.4">
      <c r="B192" s="9">
        <v>25</v>
      </c>
      <c r="C192" s="176" t="s">
        <v>381</v>
      </c>
      <c r="D192" s="36"/>
      <c r="E192" s="36"/>
      <c r="F192" s="35"/>
    </row>
    <row r="193" spans="2:6" ht="17" thickBot="1" x14ac:dyDescent="0.4">
      <c r="B193" s="9">
        <v>26</v>
      </c>
      <c r="C193" s="176" t="s">
        <v>382</v>
      </c>
      <c r="D193" s="36"/>
      <c r="E193" s="36"/>
      <c r="F193" s="35"/>
    </row>
    <row r="194" spans="2:6" ht="17" thickBot="1" x14ac:dyDescent="0.4">
      <c r="B194" s="9">
        <v>27</v>
      </c>
      <c r="C194" s="175" t="s">
        <v>345</v>
      </c>
      <c r="D194" s="36"/>
      <c r="E194" s="35"/>
      <c r="F194" s="36"/>
    </row>
    <row r="195" spans="2:6" ht="17" thickBot="1" x14ac:dyDescent="0.4">
      <c r="B195" s="9">
        <v>28</v>
      </c>
      <c r="C195" s="176" t="s">
        <v>383</v>
      </c>
      <c r="D195" s="36"/>
      <c r="E195" s="36"/>
      <c r="F195" s="35"/>
    </row>
    <row r="196" spans="2:6" ht="17" thickBot="1" x14ac:dyDescent="0.4">
      <c r="B196" s="9">
        <v>29</v>
      </c>
      <c r="C196" s="176" t="s">
        <v>384</v>
      </c>
      <c r="D196" s="36"/>
      <c r="E196" s="36"/>
      <c r="F196" s="35"/>
    </row>
    <row r="197" spans="2:6" ht="16" thickBot="1" x14ac:dyDescent="0.4">
      <c r="B197" s="9">
        <v>30</v>
      </c>
      <c r="C197" s="169"/>
      <c r="D197" s="36"/>
      <c r="E197" s="36"/>
      <c r="F197" s="36"/>
    </row>
    <row r="198" spans="2:6" ht="17" thickBot="1" x14ac:dyDescent="0.4">
      <c r="B198" s="9">
        <v>31</v>
      </c>
      <c r="C198" s="170" t="s">
        <v>385</v>
      </c>
      <c r="D198" s="35"/>
      <c r="E198" s="35"/>
      <c r="F198" s="35"/>
    </row>
    <row r="199" spans="2:6" ht="16" thickBot="1" x14ac:dyDescent="0.4">
      <c r="B199" s="9">
        <v>32</v>
      </c>
      <c r="C199" s="169"/>
      <c r="D199" s="36"/>
      <c r="E199" s="36"/>
      <c r="F199" s="36"/>
    </row>
    <row r="200" spans="2:6" ht="17" thickBot="1" x14ac:dyDescent="0.4">
      <c r="B200" s="9">
        <v>33</v>
      </c>
      <c r="C200" s="170" t="s">
        <v>386</v>
      </c>
      <c r="D200" s="35"/>
      <c r="E200" s="35"/>
      <c r="F200" s="35"/>
    </row>
  </sheetData>
  <mergeCells count="366">
    <mergeCell ref="D167:D168"/>
    <mergeCell ref="E167:E168"/>
    <mergeCell ref="F167:F168"/>
    <mergeCell ref="B167:B168"/>
    <mergeCell ref="C12:C14"/>
    <mergeCell ref="C15:C17"/>
    <mergeCell ref="C42:C44"/>
    <mergeCell ref="C45:C47"/>
    <mergeCell ref="C48:C50"/>
    <mergeCell ref="C51:C53"/>
    <mergeCell ref="C78:C80"/>
    <mergeCell ref="C81:C83"/>
    <mergeCell ref="C84:C86"/>
    <mergeCell ref="C87:C89"/>
    <mergeCell ref="C114:C116"/>
    <mergeCell ref="C117:C119"/>
    <mergeCell ref="C120:C122"/>
    <mergeCell ref="C123:C125"/>
    <mergeCell ref="C137:C139"/>
    <mergeCell ref="C140:C142"/>
    <mergeCell ref="C143:C145"/>
    <mergeCell ref="C156:C158"/>
    <mergeCell ref="C159:C161"/>
    <mergeCell ref="D161:E161"/>
    <mergeCell ref="F161:G161"/>
    <mergeCell ref="B164:K164"/>
    <mergeCell ref="B12:B14"/>
    <mergeCell ref="B15:B17"/>
    <mergeCell ref="B42:B44"/>
    <mergeCell ref="B45:B47"/>
    <mergeCell ref="B48:B50"/>
    <mergeCell ref="B51:B53"/>
    <mergeCell ref="B78:B80"/>
    <mergeCell ref="B81:B83"/>
    <mergeCell ref="B84:B86"/>
    <mergeCell ref="B87:B89"/>
    <mergeCell ref="B114:B116"/>
    <mergeCell ref="B117:B119"/>
    <mergeCell ref="B120:B122"/>
    <mergeCell ref="B123:B125"/>
    <mergeCell ref="B137:B139"/>
    <mergeCell ref="B140:B142"/>
    <mergeCell ref="B143:B145"/>
    <mergeCell ref="B156:B158"/>
    <mergeCell ref="B159:B161"/>
    <mergeCell ref="E154:F154"/>
    <mergeCell ref="E155:F155"/>
    <mergeCell ref="D156:G156"/>
    <mergeCell ref="D157:G157"/>
    <mergeCell ref="D158:G158"/>
    <mergeCell ref="D159:E159"/>
    <mergeCell ref="F159:G159"/>
    <mergeCell ref="D160:E160"/>
    <mergeCell ref="F160:G160"/>
    <mergeCell ref="D145:E145"/>
    <mergeCell ref="F145:G145"/>
    <mergeCell ref="H145:I145"/>
    <mergeCell ref="B147:K147"/>
    <mergeCell ref="E149:F149"/>
    <mergeCell ref="E150:F150"/>
    <mergeCell ref="E151:F151"/>
    <mergeCell ref="E152:F152"/>
    <mergeCell ref="E153:F153"/>
    <mergeCell ref="D141:G141"/>
    <mergeCell ref="H141:I141"/>
    <mergeCell ref="D142:G142"/>
    <mergeCell ref="H142:I142"/>
    <mergeCell ref="D143:E143"/>
    <mergeCell ref="F143:G143"/>
    <mergeCell ref="H143:I143"/>
    <mergeCell ref="D144:E144"/>
    <mergeCell ref="F144:G144"/>
    <mergeCell ref="H144:I144"/>
    <mergeCell ref="E135:F135"/>
    <mergeCell ref="G135:H135"/>
    <mergeCell ref="E136:F136"/>
    <mergeCell ref="G136:H136"/>
    <mergeCell ref="D137:I137"/>
    <mergeCell ref="D138:I138"/>
    <mergeCell ref="D139:I139"/>
    <mergeCell ref="D140:G140"/>
    <mergeCell ref="H140:I140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B128:K128"/>
    <mergeCell ref="D121:E121"/>
    <mergeCell ref="F121:I121"/>
    <mergeCell ref="J121:K121"/>
    <mergeCell ref="D122:E122"/>
    <mergeCell ref="F122:I122"/>
    <mergeCell ref="J122:K122"/>
    <mergeCell ref="D123:E123"/>
    <mergeCell ref="F123:G123"/>
    <mergeCell ref="H123:I123"/>
    <mergeCell ref="J123:K123"/>
    <mergeCell ref="D116:K116"/>
    <mergeCell ref="D117:I117"/>
    <mergeCell ref="J117:K117"/>
    <mergeCell ref="D118:I118"/>
    <mergeCell ref="J118:K118"/>
    <mergeCell ref="D119:I119"/>
    <mergeCell ref="J119:K119"/>
    <mergeCell ref="D120:E120"/>
    <mergeCell ref="F120:I120"/>
    <mergeCell ref="J120:K120"/>
    <mergeCell ref="E111:F111"/>
    <mergeCell ref="G111:H111"/>
    <mergeCell ref="I111:J111"/>
    <mergeCell ref="C112:K112"/>
    <mergeCell ref="E113:F113"/>
    <mergeCell ref="G113:H113"/>
    <mergeCell ref="I113:J113"/>
    <mergeCell ref="D114:K114"/>
    <mergeCell ref="D115:K115"/>
    <mergeCell ref="E108:F108"/>
    <mergeCell ref="G108:H108"/>
    <mergeCell ref="I108:J108"/>
    <mergeCell ref="E109:F109"/>
    <mergeCell ref="G109:H109"/>
    <mergeCell ref="I109:J109"/>
    <mergeCell ref="E110:F110"/>
    <mergeCell ref="G110:H110"/>
    <mergeCell ref="I110:J110"/>
    <mergeCell ref="C104:K104"/>
    <mergeCell ref="E105:F105"/>
    <mergeCell ref="G105:H105"/>
    <mergeCell ref="I105:J105"/>
    <mergeCell ref="E106:F106"/>
    <mergeCell ref="G106:H106"/>
    <mergeCell ref="I106:J106"/>
    <mergeCell ref="E107:F107"/>
    <mergeCell ref="G107:H107"/>
    <mergeCell ref="I107:J107"/>
    <mergeCell ref="E101:F101"/>
    <mergeCell ref="G101:H101"/>
    <mergeCell ref="I101:J101"/>
    <mergeCell ref="E102:F102"/>
    <mergeCell ref="G102:H102"/>
    <mergeCell ref="I102:J102"/>
    <mergeCell ref="E103:F103"/>
    <mergeCell ref="G103:H103"/>
    <mergeCell ref="I103:J103"/>
    <mergeCell ref="E98:F98"/>
    <mergeCell ref="G98:H98"/>
    <mergeCell ref="I98:J98"/>
    <mergeCell ref="E99:F99"/>
    <mergeCell ref="G99:H99"/>
    <mergeCell ref="I99:J99"/>
    <mergeCell ref="E100:F100"/>
    <mergeCell ref="G100:H100"/>
    <mergeCell ref="I100:J100"/>
    <mergeCell ref="E94:F94"/>
    <mergeCell ref="G94:H94"/>
    <mergeCell ref="I94:J94"/>
    <mergeCell ref="E95:F95"/>
    <mergeCell ref="G95:H95"/>
    <mergeCell ref="I95:J95"/>
    <mergeCell ref="C96:K96"/>
    <mergeCell ref="E97:F97"/>
    <mergeCell ref="G97:H97"/>
    <mergeCell ref="I97:J97"/>
    <mergeCell ref="D88:E88"/>
    <mergeCell ref="F88:G88"/>
    <mergeCell ref="H88:I88"/>
    <mergeCell ref="J88:K88"/>
    <mergeCell ref="D89:E89"/>
    <mergeCell ref="F89:G89"/>
    <mergeCell ref="H89:I89"/>
    <mergeCell ref="J89:K89"/>
    <mergeCell ref="B92:K92"/>
    <mergeCell ref="D85:E85"/>
    <mergeCell ref="F85:I85"/>
    <mergeCell ref="J85:K85"/>
    <mergeCell ref="D86:E86"/>
    <mergeCell ref="F86:I86"/>
    <mergeCell ref="J86:K86"/>
    <mergeCell ref="D87:E87"/>
    <mergeCell ref="F87:G87"/>
    <mergeCell ref="H87:I87"/>
    <mergeCell ref="J87:K87"/>
    <mergeCell ref="D80:K80"/>
    <mergeCell ref="D81:I81"/>
    <mergeCell ref="J81:K81"/>
    <mergeCell ref="D82:I82"/>
    <mergeCell ref="J82:K82"/>
    <mergeCell ref="D83:I83"/>
    <mergeCell ref="J83:K83"/>
    <mergeCell ref="D84:E84"/>
    <mergeCell ref="F84:I84"/>
    <mergeCell ref="J84:K84"/>
    <mergeCell ref="E75:F75"/>
    <mergeCell ref="G75:H75"/>
    <mergeCell ref="I75:J75"/>
    <mergeCell ref="C76:K76"/>
    <mergeCell ref="E77:F77"/>
    <mergeCell ref="G77:H77"/>
    <mergeCell ref="I77:J77"/>
    <mergeCell ref="D78:K78"/>
    <mergeCell ref="D79:K79"/>
    <mergeCell ref="E72:F72"/>
    <mergeCell ref="G72:H72"/>
    <mergeCell ref="I72:J72"/>
    <mergeCell ref="E73:F73"/>
    <mergeCell ref="G73:H73"/>
    <mergeCell ref="I73:J73"/>
    <mergeCell ref="E74:F74"/>
    <mergeCell ref="G74:H74"/>
    <mergeCell ref="I74:J74"/>
    <mergeCell ref="C68:K68"/>
    <mergeCell ref="E69:F69"/>
    <mergeCell ref="G69:H69"/>
    <mergeCell ref="I69:J69"/>
    <mergeCell ref="E70:F70"/>
    <mergeCell ref="G70:H70"/>
    <mergeCell ref="I70:J70"/>
    <mergeCell ref="E71:F71"/>
    <mergeCell ref="G71:H71"/>
    <mergeCell ref="I71:J71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58:F58"/>
    <mergeCell ref="G58:H58"/>
    <mergeCell ref="I58:J58"/>
    <mergeCell ref="E59:F59"/>
    <mergeCell ref="G59:H59"/>
    <mergeCell ref="I59:J59"/>
    <mergeCell ref="C60:K60"/>
    <mergeCell ref="E61:F61"/>
    <mergeCell ref="G61:H61"/>
    <mergeCell ref="I61:J61"/>
    <mergeCell ref="D52:E52"/>
    <mergeCell ref="F52:G52"/>
    <mergeCell ref="H52:I52"/>
    <mergeCell ref="J52:K52"/>
    <mergeCell ref="D53:E53"/>
    <mergeCell ref="F53:G53"/>
    <mergeCell ref="H53:I53"/>
    <mergeCell ref="J53:K53"/>
    <mergeCell ref="B56:K56"/>
    <mergeCell ref="D49:E49"/>
    <mergeCell ref="F49:G49"/>
    <mergeCell ref="H49:K49"/>
    <mergeCell ref="D50:E50"/>
    <mergeCell ref="F50:G50"/>
    <mergeCell ref="H50:K50"/>
    <mergeCell ref="D51:E51"/>
    <mergeCell ref="F51:G51"/>
    <mergeCell ref="H51:I51"/>
    <mergeCell ref="J51:K51"/>
    <mergeCell ref="D44:K44"/>
    <mergeCell ref="D45:E45"/>
    <mergeCell ref="F45:K45"/>
    <mergeCell ref="D46:E46"/>
    <mergeCell ref="F46:K46"/>
    <mergeCell ref="D47:E47"/>
    <mergeCell ref="F47:K47"/>
    <mergeCell ref="D48:E48"/>
    <mergeCell ref="F48:G48"/>
    <mergeCell ref="H48:K48"/>
    <mergeCell ref="E39:F39"/>
    <mergeCell ref="G39:H39"/>
    <mergeCell ref="I39:J39"/>
    <mergeCell ref="C40:K40"/>
    <mergeCell ref="E41:F41"/>
    <mergeCell ref="G41:H41"/>
    <mergeCell ref="I41:J41"/>
    <mergeCell ref="D42:K42"/>
    <mergeCell ref="D43:K43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C32:K32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B20:K20"/>
    <mergeCell ref="E22:F22"/>
    <mergeCell ref="G22:H22"/>
    <mergeCell ref="I22:J22"/>
    <mergeCell ref="E23:F23"/>
    <mergeCell ref="G23:H23"/>
    <mergeCell ref="I23:J23"/>
    <mergeCell ref="C24:K24"/>
    <mergeCell ref="E25:F25"/>
    <mergeCell ref="G25:H25"/>
    <mergeCell ref="I25:J25"/>
    <mergeCell ref="D12:I12"/>
    <mergeCell ref="D13:I13"/>
    <mergeCell ref="D14:I14"/>
    <mergeCell ref="D15:F15"/>
    <mergeCell ref="G15:I15"/>
    <mergeCell ref="D16:F16"/>
    <mergeCell ref="G16:I16"/>
    <mergeCell ref="D17:F17"/>
    <mergeCell ref="G17:I17"/>
    <mergeCell ref="B2:K2"/>
    <mergeCell ref="F4:G4"/>
    <mergeCell ref="F5:G5"/>
    <mergeCell ref="F6:G6"/>
    <mergeCell ref="F7:G7"/>
    <mergeCell ref="F8:G8"/>
    <mergeCell ref="F9:G9"/>
    <mergeCell ref="F10:G10"/>
    <mergeCell ref="F11:G11"/>
  </mergeCells>
  <phoneticPr fontId="8" type="noConversion"/>
  <dataValidations count="1">
    <dataValidation type="list" allowBlank="1" showInputMessage="1" showErrorMessage="1" sqref="D14:I14 D17:I17 D44:K44 D47:K47 D50:K50 D53:K53 D80:K80 D83:K83 D86:K86 D89:K89 D116:K116 D119:K119 D122:K122 D125:K125 D139:I139 D142:I142 D145:I145 D158:G158 D161:G161">
      <formula1>"U,F"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="86" zoomScaleNormal="86" workbookViewId="0">
      <selection activeCell="B32" sqref="B32"/>
    </sheetView>
  </sheetViews>
  <sheetFormatPr defaultColWidth="11" defaultRowHeight="15.5" x14ac:dyDescent="0.35"/>
  <cols>
    <col min="2" max="2" width="33.61328125" style="45" customWidth="1"/>
    <col min="3" max="3" width="11.07421875" style="158" customWidth="1"/>
    <col min="4" max="5" width="11" style="158" customWidth="1"/>
    <col min="6" max="6" width="11" style="45"/>
  </cols>
  <sheetData>
    <row r="1" spans="1:10" x14ac:dyDescent="0.35">
      <c r="A1" s="134"/>
      <c r="G1" s="134"/>
      <c r="H1" s="134"/>
    </row>
    <row r="2" spans="1:10" x14ac:dyDescent="0.35">
      <c r="A2" s="134"/>
      <c r="G2" s="134"/>
      <c r="H2" s="134"/>
    </row>
    <row r="3" spans="1:10" ht="16.5" x14ac:dyDescent="0.4">
      <c r="A3" s="134"/>
      <c r="B3" s="153" t="s">
        <v>221</v>
      </c>
      <c r="G3" s="134"/>
      <c r="H3" s="134"/>
    </row>
    <row r="4" spans="1:10" x14ac:dyDescent="0.35">
      <c r="A4" s="134"/>
      <c r="G4" s="134"/>
      <c r="H4" s="134"/>
    </row>
    <row r="5" spans="1:10" ht="16.5" x14ac:dyDescent="0.4">
      <c r="A5" s="134"/>
      <c r="B5" s="45" t="s">
        <v>200</v>
      </c>
      <c r="C5" s="158">
        <f>'表2-8.差异'!I11</f>
        <v>160000</v>
      </c>
      <c r="G5" s="134"/>
      <c r="H5" s="134"/>
    </row>
    <row r="6" spans="1:10" ht="16.5" x14ac:dyDescent="0.4">
      <c r="A6" s="134"/>
      <c r="B6" s="45" t="s">
        <v>222</v>
      </c>
      <c r="C6" s="158">
        <f>'表2-8.差异'!D170</f>
        <v>-55000.000000000146</v>
      </c>
      <c r="G6" s="134"/>
      <c r="H6" s="134"/>
    </row>
    <row r="7" spans="1:10" ht="16.5" x14ac:dyDescent="0.4">
      <c r="A7" s="134"/>
      <c r="B7" s="45" t="s">
        <v>201</v>
      </c>
      <c r="C7" s="158">
        <f>'表2-8.差异'!D181</f>
        <v>3839.6799999999348</v>
      </c>
      <c r="G7" s="134"/>
      <c r="H7" s="134"/>
    </row>
    <row r="8" spans="1:10" ht="16.5" x14ac:dyDescent="0.4">
      <c r="A8" s="134"/>
      <c r="B8" s="45" t="s">
        <v>202</v>
      </c>
      <c r="C8" s="158">
        <f>'表2-8.差异'!D185</f>
        <v>-6205.1493860121409</v>
      </c>
      <c r="G8" s="134"/>
      <c r="H8" s="134"/>
    </row>
    <row r="9" spans="1:10" ht="16.5" x14ac:dyDescent="0.4">
      <c r="A9" s="134"/>
      <c r="B9" s="45" t="s">
        <v>203</v>
      </c>
      <c r="C9" s="158">
        <f>'表2-8.差异'!D198</f>
        <v>15000</v>
      </c>
      <c r="G9" s="134"/>
      <c r="H9" s="134"/>
    </row>
    <row r="10" spans="1:10" ht="16.5" x14ac:dyDescent="0.4">
      <c r="A10" s="134"/>
      <c r="B10" s="45" t="s">
        <v>223</v>
      </c>
      <c r="C10" s="158">
        <f>SUM(C5:C9)</f>
        <v>117634.53061398765</v>
      </c>
      <c r="G10" s="134"/>
      <c r="H10" s="134"/>
    </row>
    <row r="11" spans="1:10" ht="16.5" x14ac:dyDescent="0.4">
      <c r="A11" s="134"/>
      <c r="C11" s="160" t="str">
        <f>IF(C10&lt;&gt;'表2-8.差异'!$D11,"错误","正确")</f>
        <v>正确</v>
      </c>
      <c r="G11" s="134"/>
      <c r="H11" s="134"/>
      <c r="I11" s="1"/>
      <c r="J11" s="1" t="str">
        <f>IF(C38&lt;&gt;'表2-8.差异'!$D7,"Error","")</f>
        <v/>
      </c>
    </row>
    <row r="12" spans="1:10" x14ac:dyDescent="0.35">
      <c r="A12" s="134"/>
      <c r="G12" s="134"/>
      <c r="H12" s="134"/>
    </row>
    <row r="13" spans="1:10" x14ac:dyDescent="0.35">
      <c r="A13" s="134"/>
      <c r="G13" s="134"/>
      <c r="H13" s="134"/>
    </row>
    <row r="14" spans="1:10" x14ac:dyDescent="0.35">
      <c r="A14" s="134"/>
      <c r="G14" s="134"/>
      <c r="H14" s="134"/>
    </row>
    <row r="15" spans="1:10" x14ac:dyDescent="0.35">
      <c r="A15" s="134"/>
      <c r="G15" s="134"/>
      <c r="H15" s="134"/>
    </row>
    <row r="16" spans="1:10" x14ac:dyDescent="0.35">
      <c r="A16" s="134"/>
      <c r="G16" s="134"/>
      <c r="H16" s="134"/>
    </row>
    <row r="17" spans="1:8" x14ac:dyDescent="0.35">
      <c r="A17" s="134"/>
      <c r="G17" s="134"/>
      <c r="H17" s="134"/>
    </row>
    <row r="18" spans="1:8" x14ac:dyDescent="0.35">
      <c r="A18" s="134"/>
      <c r="G18" s="134"/>
      <c r="H18" s="134"/>
    </row>
    <row r="19" spans="1:8" x14ac:dyDescent="0.35">
      <c r="A19" s="134"/>
      <c r="G19" s="134"/>
      <c r="H19" s="134"/>
    </row>
    <row r="20" spans="1:8" x14ac:dyDescent="0.35">
      <c r="A20" s="134"/>
      <c r="G20" s="134"/>
      <c r="H20" s="134"/>
    </row>
    <row r="21" spans="1:8" x14ac:dyDescent="0.35">
      <c r="A21" s="134"/>
      <c r="G21" s="134"/>
      <c r="H21" s="134"/>
    </row>
    <row r="22" spans="1:8" x14ac:dyDescent="0.35">
      <c r="A22" s="134"/>
      <c r="G22" s="134"/>
      <c r="H22" s="134"/>
    </row>
    <row r="23" spans="1:8" x14ac:dyDescent="0.35">
      <c r="A23" s="134"/>
      <c r="G23" s="134"/>
      <c r="H23" s="134"/>
    </row>
    <row r="24" spans="1:8" x14ac:dyDescent="0.35">
      <c r="A24" s="134"/>
      <c r="G24" s="134"/>
      <c r="H24" s="134"/>
    </row>
    <row r="25" spans="1:8" x14ac:dyDescent="0.35">
      <c r="A25" s="134"/>
      <c r="G25" s="134"/>
      <c r="H25" s="134"/>
    </row>
    <row r="26" spans="1:8" x14ac:dyDescent="0.35">
      <c r="A26" s="134"/>
      <c r="B26" s="154"/>
      <c r="G26" s="134"/>
      <c r="H26" s="134"/>
    </row>
    <row r="27" spans="1:8" x14ac:dyDescent="0.35">
      <c r="A27" s="134"/>
      <c r="B27" s="154"/>
      <c r="G27" s="134"/>
      <c r="H27" s="134"/>
    </row>
    <row r="28" spans="1:8" x14ac:dyDescent="0.35">
      <c r="A28" s="134"/>
      <c r="B28" s="154"/>
      <c r="G28" s="134"/>
      <c r="H28" s="134"/>
    </row>
    <row r="29" spans="1:8" x14ac:dyDescent="0.35">
      <c r="A29" s="134"/>
      <c r="B29" s="154"/>
      <c r="G29" s="134"/>
      <c r="H29" s="134"/>
    </row>
    <row r="30" spans="1:8" x14ac:dyDescent="0.35">
      <c r="A30" s="134"/>
      <c r="B30" s="154"/>
      <c r="G30" s="134"/>
      <c r="H30" s="134"/>
    </row>
    <row r="31" spans="1:8" ht="16.5" x14ac:dyDescent="0.4">
      <c r="A31" s="134"/>
      <c r="B31" s="155" t="s">
        <v>204</v>
      </c>
      <c r="C31" s="45"/>
      <c r="G31" s="134"/>
      <c r="H31" s="134"/>
    </row>
    <row r="32" spans="1:8" x14ac:dyDescent="0.35">
      <c r="A32" s="134"/>
      <c r="B32" s="156"/>
      <c r="C32" s="45"/>
      <c r="G32" s="134"/>
      <c r="H32" s="134"/>
    </row>
    <row r="33" spans="1:8" ht="16.5" x14ac:dyDescent="0.4">
      <c r="A33" s="134"/>
      <c r="B33" s="156" t="s">
        <v>205</v>
      </c>
      <c r="C33" s="158">
        <f>'表2-8.差异'!I7</f>
        <v>525000</v>
      </c>
      <c r="G33" s="134"/>
      <c r="H33" s="134"/>
    </row>
    <row r="34" spans="1:8" ht="16.5" x14ac:dyDescent="0.4">
      <c r="A34" s="134"/>
      <c r="B34" s="156" t="s">
        <v>224</v>
      </c>
      <c r="C34" s="158">
        <f>'表2-8.差异'!F175</f>
        <v>-168000.00000000023</v>
      </c>
      <c r="G34" s="134"/>
      <c r="H34" s="134"/>
    </row>
    <row r="35" spans="1:8" ht="16.5" x14ac:dyDescent="0.4">
      <c r="A35" s="134"/>
      <c r="B35" s="156" t="s">
        <v>206</v>
      </c>
      <c r="C35" s="158">
        <f>'表2-8.差异'!F176</f>
        <v>63000</v>
      </c>
      <c r="G35" s="134"/>
      <c r="H35" s="134"/>
    </row>
    <row r="36" spans="1:8" ht="16.5" x14ac:dyDescent="0.4">
      <c r="A36" s="134"/>
      <c r="B36" s="156" t="s">
        <v>225</v>
      </c>
      <c r="C36" s="158">
        <f>'表2-8.差异'!F182</f>
        <v>-158.31999999994878</v>
      </c>
      <c r="G36" s="134"/>
      <c r="H36" s="134"/>
    </row>
    <row r="37" spans="1:8" ht="16.5" x14ac:dyDescent="0.4">
      <c r="A37" s="134"/>
      <c r="B37" s="156" t="s">
        <v>207</v>
      </c>
      <c r="C37" s="158">
        <f>'表2-8.差异'!F183</f>
        <v>3998</v>
      </c>
      <c r="G37" s="134"/>
      <c r="H37" s="134"/>
    </row>
    <row r="38" spans="1:8" ht="16.5" x14ac:dyDescent="0.4">
      <c r="A38" s="134"/>
      <c r="B38" s="156" t="s">
        <v>226</v>
      </c>
      <c r="C38" s="158">
        <f>SUM(C33:C37)</f>
        <v>423839.67999999982</v>
      </c>
      <c r="G38" s="134"/>
      <c r="H38" s="134"/>
    </row>
    <row r="39" spans="1:8" ht="16.5" x14ac:dyDescent="0.4">
      <c r="A39" s="134"/>
      <c r="B39" s="154"/>
      <c r="C39" s="160" t="str">
        <f>IF(C38&lt;&gt;'表2-8.差异'!$D7,"错误","正确")</f>
        <v>正确</v>
      </c>
      <c r="G39" s="134"/>
      <c r="H39" s="134"/>
    </row>
    <row r="40" spans="1:8" x14ac:dyDescent="0.35">
      <c r="A40" s="134"/>
      <c r="B40" s="154"/>
      <c r="G40" s="134"/>
      <c r="H40" s="134"/>
    </row>
    <row r="41" spans="1:8" x14ac:dyDescent="0.35">
      <c r="A41" s="134"/>
      <c r="B41" s="154"/>
      <c r="G41" s="134"/>
      <c r="H41" s="134"/>
    </row>
    <row r="42" spans="1:8" x14ac:dyDescent="0.35">
      <c r="A42" s="134"/>
      <c r="B42" s="154"/>
      <c r="G42" s="134"/>
      <c r="H42" s="134"/>
    </row>
    <row r="43" spans="1:8" x14ac:dyDescent="0.35">
      <c r="A43" s="134"/>
      <c r="B43" s="154"/>
      <c r="G43" s="134"/>
      <c r="H43" s="134"/>
    </row>
    <row r="44" spans="1:8" x14ac:dyDescent="0.35">
      <c r="A44" s="134"/>
      <c r="B44" s="154"/>
      <c r="G44" s="134"/>
      <c r="H44" s="134"/>
    </row>
    <row r="45" spans="1:8" x14ac:dyDescent="0.35">
      <c r="A45" s="134"/>
      <c r="B45" s="154"/>
      <c r="G45" s="134"/>
      <c r="H45" s="134"/>
    </row>
    <row r="46" spans="1:8" x14ac:dyDescent="0.35">
      <c r="A46" s="134"/>
      <c r="B46" s="154"/>
      <c r="G46" s="134"/>
      <c r="H46" s="134"/>
    </row>
    <row r="47" spans="1:8" x14ac:dyDescent="0.35">
      <c r="A47" s="134"/>
      <c r="B47" s="154"/>
      <c r="G47" s="134"/>
      <c r="H47" s="134"/>
    </row>
    <row r="48" spans="1:8" x14ac:dyDescent="0.35">
      <c r="A48" s="134"/>
      <c r="B48" s="154"/>
      <c r="G48" s="134"/>
      <c r="H48" s="134"/>
    </row>
    <row r="49" spans="1:8" x14ac:dyDescent="0.35">
      <c r="A49" s="134"/>
      <c r="B49" s="154"/>
      <c r="G49" s="134"/>
      <c r="H49" s="134"/>
    </row>
    <row r="50" spans="1:8" x14ac:dyDescent="0.35">
      <c r="A50" s="134"/>
      <c r="B50" s="154"/>
      <c r="G50" s="134"/>
      <c r="H50" s="134"/>
    </row>
    <row r="51" spans="1:8" x14ac:dyDescent="0.35">
      <c r="A51" s="134"/>
      <c r="B51" s="154"/>
      <c r="G51" s="134"/>
      <c r="H51" s="134"/>
    </row>
    <row r="52" spans="1:8" x14ac:dyDescent="0.35">
      <c r="A52" s="134"/>
      <c r="B52" s="154"/>
      <c r="G52" s="134"/>
      <c r="H52" s="134"/>
    </row>
    <row r="53" spans="1:8" x14ac:dyDescent="0.35">
      <c r="A53" s="134"/>
      <c r="B53" s="154"/>
      <c r="G53" s="134"/>
      <c r="H53" s="134"/>
    </row>
    <row r="54" spans="1:8" x14ac:dyDescent="0.35">
      <c r="A54" s="134"/>
      <c r="B54" s="154"/>
      <c r="G54" s="134"/>
      <c r="H54" s="134"/>
    </row>
    <row r="55" spans="1:8" x14ac:dyDescent="0.35">
      <c r="A55" s="134"/>
      <c r="B55" s="154"/>
      <c r="G55" s="134"/>
      <c r="H55" s="134"/>
    </row>
    <row r="56" spans="1:8" x14ac:dyDescent="0.35">
      <c r="A56" s="134"/>
      <c r="B56" s="154"/>
      <c r="G56" s="134"/>
      <c r="H56" s="134"/>
    </row>
    <row r="57" spans="1:8" x14ac:dyDescent="0.35">
      <c r="A57" s="134"/>
      <c r="B57" s="154"/>
      <c r="G57" s="134"/>
      <c r="H57" s="134"/>
    </row>
    <row r="58" spans="1:8" x14ac:dyDescent="0.35">
      <c r="A58" s="134"/>
      <c r="B58" s="154"/>
      <c r="G58" s="134"/>
      <c r="H58" s="134"/>
    </row>
    <row r="59" spans="1:8" ht="16.5" x14ac:dyDescent="0.4">
      <c r="A59" s="134"/>
      <c r="B59" s="155" t="s">
        <v>227</v>
      </c>
      <c r="C59" s="45"/>
      <c r="D59" s="45"/>
      <c r="G59" s="134"/>
      <c r="H59" s="134"/>
    </row>
    <row r="60" spans="1:8" x14ac:dyDescent="0.35">
      <c r="A60" s="134"/>
      <c r="B60" s="157"/>
      <c r="C60" s="45"/>
      <c r="D60" s="45"/>
      <c r="G60" s="134"/>
      <c r="H60" s="134"/>
    </row>
    <row r="61" spans="1:8" ht="16.5" x14ac:dyDescent="0.4">
      <c r="A61" s="134"/>
      <c r="B61" s="157" t="s">
        <v>208</v>
      </c>
      <c r="C61" s="158">
        <f>'表2-8.差异'!K77</f>
        <v>200000</v>
      </c>
      <c r="D61" s="45"/>
      <c r="G61" s="134"/>
      <c r="H61" s="134"/>
    </row>
    <row r="62" spans="1:8" ht="16.5" x14ac:dyDescent="0.4">
      <c r="A62" s="134"/>
      <c r="B62" s="158" t="s">
        <v>209</v>
      </c>
      <c r="C62" s="158">
        <f t="array" ref="C62:D62">'表2-8.差异'!J88:K88</f>
        <v>-40000.000000000116</v>
      </c>
      <c r="D62" s="45">
        <v>0</v>
      </c>
      <c r="G62" s="134"/>
      <c r="H62" s="134"/>
    </row>
    <row r="63" spans="1:8" ht="16.5" x14ac:dyDescent="0.4">
      <c r="A63" s="134"/>
      <c r="B63" s="45" t="s">
        <v>228</v>
      </c>
      <c r="C63" s="158">
        <f t="array" ref="C63:D63">'表2-8.差异'!H88:I88</f>
        <v>10005.53899999999</v>
      </c>
      <c r="D63" s="45">
        <v>0</v>
      </c>
      <c r="G63" s="134"/>
      <c r="H63" s="134"/>
    </row>
    <row r="64" spans="1:8" ht="16.5" x14ac:dyDescent="0.4">
      <c r="A64" s="134"/>
      <c r="B64" s="45" t="s">
        <v>210</v>
      </c>
      <c r="C64" s="158">
        <f t="array" ref="C64:D64">'表2-8.差异'!F88:G88</f>
        <v>-25543.005099999951</v>
      </c>
      <c r="D64" s="45">
        <v>0</v>
      </c>
      <c r="G64" s="134"/>
      <c r="H64" s="134"/>
    </row>
    <row r="65" spans="1:8" ht="16.5" x14ac:dyDescent="0.4">
      <c r="A65" s="134"/>
      <c r="B65" s="45" t="s">
        <v>213</v>
      </c>
      <c r="C65" s="158">
        <f t="array" ref="C65:D65">'表2-8.差异'!D88:E88</f>
        <v>6793.4736799999955</v>
      </c>
      <c r="D65" s="45">
        <v>0</v>
      </c>
      <c r="G65" s="134"/>
      <c r="H65" s="134"/>
    </row>
    <row r="66" spans="1:8" ht="16.5" x14ac:dyDescent="0.4">
      <c r="A66" s="134"/>
      <c r="B66" s="158" t="s">
        <v>211</v>
      </c>
      <c r="C66" s="158">
        <f>SUM(C61:C65)</f>
        <v>151256.00757999992</v>
      </c>
      <c r="D66" s="45"/>
      <c r="G66" s="134"/>
      <c r="H66" s="134"/>
    </row>
    <row r="67" spans="1:8" ht="16.5" x14ac:dyDescent="0.4">
      <c r="A67" s="134"/>
      <c r="B67" s="158"/>
      <c r="C67" s="160" t="str">
        <f>IF(C66&lt;&gt;'表2-8.差异'!$D77,"错误","正确")</f>
        <v>正确</v>
      </c>
      <c r="D67" s="45"/>
      <c r="G67" s="134"/>
      <c r="H67" s="134"/>
    </row>
    <row r="68" spans="1:8" x14ac:dyDescent="0.35">
      <c r="A68" s="134"/>
      <c r="B68" s="154"/>
      <c r="G68" s="134"/>
      <c r="H68" s="134"/>
    </row>
    <row r="69" spans="1:8" x14ac:dyDescent="0.35">
      <c r="A69" s="134"/>
      <c r="B69" s="154"/>
      <c r="G69" s="134"/>
      <c r="H69" s="134"/>
    </row>
    <row r="70" spans="1:8" x14ac:dyDescent="0.35">
      <c r="A70" s="134"/>
      <c r="B70" s="154"/>
      <c r="G70" s="134"/>
      <c r="H70" s="134"/>
    </row>
    <row r="71" spans="1:8" x14ac:dyDescent="0.35">
      <c r="A71" s="134"/>
      <c r="B71" s="154"/>
      <c r="G71" s="134"/>
      <c r="H71" s="134"/>
    </row>
    <row r="72" spans="1:8" x14ac:dyDescent="0.35">
      <c r="A72" s="134"/>
      <c r="B72" s="154"/>
      <c r="G72" s="134"/>
      <c r="H72" s="134"/>
    </row>
    <row r="73" spans="1:8" x14ac:dyDescent="0.35">
      <c r="A73" s="134"/>
      <c r="B73" s="154"/>
      <c r="G73" s="134"/>
      <c r="H73" s="134"/>
    </row>
    <row r="74" spans="1:8" x14ac:dyDescent="0.35">
      <c r="A74" s="134"/>
      <c r="B74" s="154"/>
      <c r="G74" s="134"/>
      <c r="H74" s="134"/>
    </row>
    <row r="75" spans="1:8" x14ac:dyDescent="0.35">
      <c r="A75" s="134"/>
      <c r="B75" s="154"/>
      <c r="G75" s="134"/>
      <c r="H75" s="134"/>
    </row>
    <row r="76" spans="1:8" x14ac:dyDescent="0.35">
      <c r="A76" s="134"/>
      <c r="B76" s="154"/>
      <c r="G76" s="134"/>
      <c r="H76" s="134"/>
    </row>
    <row r="77" spans="1:8" x14ac:dyDescent="0.35">
      <c r="A77" s="134"/>
      <c r="B77" s="154"/>
      <c r="G77" s="134"/>
      <c r="H77" s="134"/>
    </row>
    <row r="78" spans="1:8" x14ac:dyDescent="0.35">
      <c r="A78" s="134"/>
      <c r="B78" s="154"/>
      <c r="G78" s="134"/>
      <c r="H78" s="134"/>
    </row>
    <row r="79" spans="1:8" x14ac:dyDescent="0.35">
      <c r="A79" s="134"/>
      <c r="B79" s="154"/>
      <c r="G79" s="134"/>
      <c r="H79" s="134"/>
    </row>
    <row r="80" spans="1:8" x14ac:dyDescent="0.35">
      <c r="A80" s="134"/>
      <c r="B80" s="154"/>
      <c r="G80" s="134"/>
      <c r="H80" s="134"/>
    </row>
    <row r="81" spans="1:8" x14ac:dyDescent="0.35">
      <c r="A81" s="134"/>
      <c r="B81" s="154"/>
      <c r="G81" s="134"/>
      <c r="H81" s="134"/>
    </row>
    <row r="82" spans="1:8" x14ac:dyDescent="0.35">
      <c r="A82" s="134"/>
      <c r="B82" s="154"/>
      <c r="G82" s="134"/>
      <c r="H82" s="134"/>
    </row>
    <row r="83" spans="1:8" x14ac:dyDescent="0.35">
      <c r="A83" s="134"/>
      <c r="B83" s="154"/>
      <c r="G83" s="134"/>
      <c r="H83" s="134"/>
    </row>
    <row r="84" spans="1:8" x14ac:dyDescent="0.35">
      <c r="A84" s="134"/>
      <c r="B84" s="154"/>
      <c r="G84" s="134"/>
      <c r="H84" s="134"/>
    </row>
    <row r="85" spans="1:8" x14ac:dyDescent="0.35">
      <c r="A85" s="134"/>
      <c r="B85" s="154"/>
      <c r="G85" s="134"/>
      <c r="H85" s="134"/>
    </row>
    <row r="86" spans="1:8" x14ac:dyDescent="0.35">
      <c r="A86" s="134"/>
      <c r="B86" s="154"/>
      <c r="G86" s="134"/>
      <c r="H86" s="134"/>
    </row>
    <row r="87" spans="1:8" ht="16.5" x14ac:dyDescent="0.4">
      <c r="A87" s="134"/>
      <c r="B87" s="155" t="s">
        <v>229</v>
      </c>
      <c r="C87" s="45"/>
      <c r="D87" s="45"/>
      <c r="G87" s="134"/>
      <c r="H87" s="134"/>
    </row>
    <row r="88" spans="1:8" x14ac:dyDescent="0.35">
      <c r="A88" s="134"/>
      <c r="C88" s="45"/>
      <c r="D88" s="45"/>
      <c r="G88" s="134"/>
      <c r="H88" s="134"/>
    </row>
    <row r="89" spans="1:8" ht="16.5" x14ac:dyDescent="0.4">
      <c r="A89" s="134"/>
      <c r="B89" s="158" t="s">
        <v>230</v>
      </c>
      <c r="C89" s="158">
        <f>'表2-8.差异'!K113</f>
        <v>17400</v>
      </c>
      <c r="D89" s="45"/>
      <c r="G89" s="134"/>
      <c r="H89" s="134"/>
    </row>
    <row r="90" spans="1:8" ht="16.5" x14ac:dyDescent="0.4">
      <c r="A90" s="134"/>
      <c r="B90" s="158" t="s">
        <v>209</v>
      </c>
      <c r="C90" s="158">
        <f t="array" ref="C90:D90">'表2-8.差异'!J124:K124</f>
        <v>-3480.0000000000109</v>
      </c>
      <c r="D90" s="45">
        <v>0</v>
      </c>
      <c r="G90" s="134"/>
      <c r="H90" s="134"/>
    </row>
    <row r="91" spans="1:8" ht="16.5" x14ac:dyDescent="0.4">
      <c r="A91" s="134"/>
      <c r="B91" s="45" t="s">
        <v>212</v>
      </c>
      <c r="C91" s="158">
        <f t="array" ref="C91:D91">'表2-8.差异'!H124:I124</f>
        <v>2086.6601999999984</v>
      </c>
      <c r="D91" s="45">
        <v>0</v>
      </c>
      <c r="G91" s="134"/>
      <c r="H91" s="134"/>
    </row>
    <row r="92" spans="1:8" ht="16.5" x14ac:dyDescent="0.4">
      <c r="A92" s="134"/>
      <c r="B92" s="45" t="s">
        <v>231</v>
      </c>
      <c r="C92" s="158">
        <f t="array" ref="C92:D92">'表2-8.差异'!F124:G124</f>
        <v>553.40079999999944</v>
      </c>
      <c r="D92" s="45">
        <v>0</v>
      </c>
      <c r="G92" s="134"/>
      <c r="H92" s="134"/>
    </row>
    <row r="93" spans="1:8" ht="16.5" x14ac:dyDescent="0.4">
      <c r="A93" s="134"/>
      <c r="B93" s="45" t="s">
        <v>213</v>
      </c>
      <c r="C93" s="158">
        <f t="array" ref="C93:D93">'表2-8.差异'!D124:E124</f>
        <v>2300.2669999999962</v>
      </c>
      <c r="D93" s="45">
        <v>0</v>
      </c>
      <c r="G93" s="134"/>
      <c r="H93" s="134"/>
    </row>
    <row r="94" spans="1:8" ht="16.5" x14ac:dyDescent="0.4">
      <c r="A94" s="134"/>
      <c r="B94" s="158" t="s">
        <v>232</v>
      </c>
      <c r="C94" s="158">
        <f>SUM(C89:C93)</f>
        <v>18860.327999999983</v>
      </c>
      <c r="D94" s="45"/>
      <c r="G94" s="134"/>
      <c r="H94" s="134"/>
    </row>
    <row r="95" spans="1:8" ht="16.5" x14ac:dyDescent="0.4">
      <c r="A95" s="134"/>
      <c r="B95" s="158"/>
      <c r="C95" s="160" t="str">
        <f>IF(C94&lt;&gt;'表2-8.差异'!$D113,"错误","正确")</f>
        <v>正确</v>
      </c>
      <c r="D95" s="45"/>
      <c r="G95" s="134"/>
      <c r="H95" s="134"/>
    </row>
    <row r="96" spans="1:8" x14ac:dyDescent="0.35">
      <c r="A96" s="134"/>
      <c r="C96" s="45"/>
      <c r="D96" s="45"/>
      <c r="G96" s="134"/>
      <c r="H96" s="134"/>
    </row>
    <row r="97" spans="1:8" x14ac:dyDescent="0.35">
      <c r="A97" s="134"/>
      <c r="B97" s="154"/>
      <c r="G97" s="134"/>
      <c r="H97" s="134"/>
    </row>
    <row r="98" spans="1:8" x14ac:dyDescent="0.35">
      <c r="A98" s="134"/>
      <c r="B98" s="154"/>
      <c r="G98" s="134"/>
      <c r="H98" s="134"/>
    </row>
    <row r="99" spans="1:8" x14ac:dyDescent="0.35">
      <c r="A99" s="134"/>
      <c r="B99" s="154"/>
      <c r="G99" s="134"/>
      <c r="H99" s="134"/>
    </row>
    <row r="100" spans="1:8" x14ac:dyDescent="0.35">
      <c r="A100" s="134"/>
      <c r="B100" s="154"/>
      <c r="G100" s="134"/>
      <c r="H100" s="134"/>
    </row>
    <row r="101" spans="1:8" x14ac:dyDescent="0.35">
      <c r="A101" s="134"/>
      <c r="B101" s="154"/>
      <c r="G101" s="134"/>
      <c r="H101" s="134"/>
    </row>
    <row r="102" spans="1:8" x14ac:dyDescent="0.35">
      <c r="A102" s="134"/>
      <c r="B102" s="154"/>
      <c r="G102" s="134"/>
      <c r="H102" s="134"/>
    </row>
    <row r="103" spans="1:8" x14ac:dyDescent="0.35">
      <c r="A103" s="134"/>
      <c r="B103" s="154"/>
      <c r="G103" s="134"/>
      <c r="H103" s="134"/>
    </row>
    <row r="104" spans="1:8" x14ac:dyDescent="0.35">
      <c r="A104" s="134"/>
      <c r="B104" s="154"/>
      <c r="G104" s="134"/>
      <c r="H104" s="134"/>
    </row>
    <row r="105" spans="1:8" x14ac:dyDescent="0.35">
      <c r="A105" s="134"/>
      <c r="B105" s="154"/>
      <c r="G105" s="134"/>
      <c r="H105" s="134"/>
    </row>
    <row r="106" spans="1:8" x14ac:dyDescent="0.35">
      <c r="A106" s="134"/>
      <c r="B106" s="154"/>
      <c r="G106" s="134"/>
      <c r="H106" s="134"/>
    </row>
    <row r="107" spans="1:8" x14ac:dyDescent="0.35">
      <c r="A107" s="134"/>
      <c r="B107" s="154"/>
      <c r="G107" s="134"/>
      <c r="H107" s="134"/>
    </row>
    <row r="108" spans="1:8" x14ac:dyDescent="0.35">
      <c r="A108" s="134"/>
      <c r="B108" s="154"/>
      <c r="G108" s="134"/>
      <c r="H108" s="134"/>
    </row>
    <row r="109" spans="1:8" x14ac:dyDescent="0.35">
      <c r="A109" s="134"/>
      <c r="B109" s="154"/>
      <c r="G109" s="134"/>
      <c r="H109" s="134"/>
    </row>
    <row r="110" spans="1:8" x14ac:dyDescent="0.35">
      <c r="A110" s="134"/>
      <c r="B110" s="154"/>
      <c r="G110" s="134"/>
      <c r="H110" s="134"/>
    </row>
    <row r="111" spans="1:8" x14ac:dyDescent="0.35">
      <c r="A111" s="134"/>
      <c r="B111" s="154"/>
      <c r="G111" s="134"/>
      <c r="H111" s="134"/>
    </row>
    <row r="112" spans="1:8" x14ac:dyDescent="0.35">
      <c r="A112" s="134"/>
      <c r="B112" s="154"/>
      <c r="G112" s="134"/>
      <c r="H112" s="134"/>
    </row>
    <row r="113" spans="1:8" x14ac:dyDescent="0.35">
      <c r="A113" s="134"/>
      <c r="B113" s="154"/>
      <c r="G113" s="134"/>
      <c r="H113" s="134"/>
    </row>
    <row r="114" spans="1:8" x14ac:dyDescent="0.35">
      <c r="A114" s="134"/>
      <c r="B114" s="154"/>
      <c r="G114" s="134"/>
      <c r="H114" s="134"/>
    </row>
    <row r="115" spans="1:8" ht="16.5" x14ac:dyDescent="0.4">
      <c r="A115" s="134"/>
      <c r="B115" s="153" t="s">
        <v>214</v>
      </c>
      <c r="G115" s="134"/>
      <c r="H115" s="134"/>
    </row>
    <row r="116" spans="1:8" x14ac:dyDescent="0.35">
      <c r="A116" s="134"/>
      <c r="G116" s="134"/>
      <c r="H116" s="134"/>
    </row>
    <row r="117" spans="1:8" ht="16.5" x14ac:dyDescent="0.4">
      <c r="A117" s="134"/>
      <c r="C117" s="161" t="s">
        <v>239</v>
      </c>
      <c r="D117" s="161" t="s">
        <v>243</v>
      </c>
      <c r="E117" s="161" t="s">
        <v>241</v>
      </c>
      <c r="F117" s="161" t="s">
        <v>242</v>
      </c>
      <c r="G117" s="134"/>
      <c r="H117" s="134"/>
    </row>
    <row r="118" spans="1:8" ht="16.5" x14ac:dyDescent="0.4">
      <c r="A118" s="134"/>
      <c r="B118" s="45" t="s">
        <v>233</v>
      </c>
      <c r="C118" s="162">
        <f>'投入&amp;实际'!C18</f>
        <v>73.5</v>
      </c>
      <c r="D118" s="162">
        <f>'投入&amp;实际'!D18</f>
        <v>95.200000000000017</v>
      </c>
      <c r="E118" s="162">
        <f>'投入&amp;实际'!E18</f>
        <v>72.8</v>
      </c>
      <c r="F118" s="162">
        <f>'投入&amp;实际'!F18</f>
        <v>78.539999999999722</v>
      </c>
      <c r="G118" s="134"/>
      <c r="H118" s="134"/>
    </row>
    <row r="119" spans="1:8" ht="16.5" x14ac:dyDescent="0.4">
      <c r="A119" s="134"/>
      <c r="B119" s="45" t="s">
        <v>234</v>
      </c>
      <c r="C119" s="158">
        <f>'投入&amp;实际'!C10</f>
        <v>550</v>
      </c>
      <c r="D119" s="158">
        <f>'投入&amp;实际'!D10</f>
        <v>526.32352941176396</v>
      </c>
      <c r="E119" s="158">
        <f>'投入&amp;实际'!E10</f>
        <v>525</v>
      </c>
      <c r="F119" s="158">
        <f>'投入&amp;实际'!F10</f>
        <v>500</v>
      </c>
      <c r="G119" s="134"/>
      <c r="H119" s="134"/>
    </row>
    <row r="120" spans="1:8" ht="16.5" x14ac:dyDescent="0.4">
      <c r="A120" s="134"/>
      <c r="B120" s="45" t="s">
        <v>215</v>
      </c>
      <c r="C120" s="158">
        <f>'投入&amp;实际'!C22</f>
        <v>40425</v>
      </c>
      <c r="D120" s="158">
        <f>'投入&amp;实际'!D22</f>
        <v>50105.999999999935</v>
      </c>
      <c r="E120" s="158">
        <f>'投入&amp;实际'!E22</f>
        <v>38220</v>
      </c>
      <c r="F120" s="158">
        <f>'投入&amp;实际'!F22</f>
        <v>39269.999999999862</v>
      </c>
      <c r="G120" s="134"/>
      <c r="H120" s="134"/>
    </row>
    <row r="121" spans="1:8" ht="16.5" x14ac:dyDescent="0.4">
      <c r="A121" s="134"/>
      <c r="B121" s="45" t="s">
        <v>216</v>
      </c>
      <c r="C121" s="162">
        <f>'投入&amp;实际'!C19</f>
        <v>136.5</v>
      </c>
      <c r="D121" s="162">
        <f>'投入&amp;实际'!D19</f>
        <v>142.80000000000001</v>
      </c>
      <c r="E121" s="162">
        <f>'投入&amp;实际'!E19</f>
        <v>109.2</v>
      </c>
      <c r="F121" s="162">
        <f>'投入&amp;实际'!F19</f>
        <v>91.459999999999681</v>
      </c>
      <c r="G121" s="134"/>
      <c r="H121" s="134"/>
    </row>
    <row r="122" spans="1:8" ht="16.5" x14ac:dyDescent="0.4">
      <c r="A122" s="134"/>
      <c r="B122" s="45" t="s">
        <v>235</v>
      </c>
      <c r="C122" s="158">
        <f>'投入&amp;实际'!C11</f>
        <v>550</v>
      </c>
      <c r="D122" s="158">
        <f>'投入&amp;实际'!D11</f>
        <v>550</v>
      </c>
      <c r="E122" s="158">
        <f>'投入&amp;实际'!E11</f>
        <v>517.15824175824196</v>
      </c>
      <c r="F122" s="158">
        <f>'投入&amp;实际'!F11</f>
        <v>500</v>
      </c>
      <c r="G122" s="134"/>
      <c r="H122" s="134"/>
    </row>
    <row r="123" spans="1:8" ht="16.5" x14ac:dyDescent="0.4">
      <c r="A123" s="134"/>
      <c r="B123" s="45" t="s">
        <v>236</v>
      </c>
      <c r="C123" s="158">
        <f>'投入&amp;实际'!C23</f>
        <v>75075</v>
      </c>
      <c r="D123" s="158">
        <f>'投入&amp;实际'!D23</f>
        <v>78540</v>
      </c>
      <c r="E123" s="158">
        <f>'投入&amp;实际'!E23</f>
        <v>56473.680000000022</v>
      </c>
      <c r="F123" s="158">
        <f>'投入&amp;实际'!F23</f>
        <v>45729.99999999984</v>
      </c>
      <c r="G123" s="134"/>
      <c r="H123" s="134"/>
    </row>
    <row r="124" spans="1:8" x14ac:dyDescent="0.35">
      <c r="A124" s="134"/>
      <c r="G124" s="134"/>
      <c r="H124" s="134"/>
    </row>
    <row r="125" spans="1:8" x14ac:dyDescent="0.35">
      <c r="A125" s="134"/>
      <c r="G125" s="134"/>
      <c r="H125" s="134"/>
    </row>
    <row r="126" spans="1:8" x14ac:dyDescent="0.35">
      <c r="A126" s="134"/>
      <c r="G126" s="134"/>
      <c r="H126" s="134"/>
    </row>
    <row r="127" spans="1:8" x14ac:dyDescent="0.35">
      <c r="A127" s="134"/>
      <c r="G127" s="134"/>
      <c r="H127" s="134"/>
    </row>
    <row r="128" spans="1:8" x14ac:dyDescent="0.35">
      <c r="A128" s="134"/>
      <c r="G128" s="134"/>
      <c r="H128" s="134"/>
    </row>
    <row r="129" spans="1:8" x14ac:dyDescent="0.35">
      <c r="A129" s="134"/>
      <c r="G129" s="134"/>
      <c r="H129" s="134"/>
    </row>
    <row r="130" spans="1:8" x14ac:dyDescent="0.35">
      <c r="A130" s="134"/>
      <c r="G130" s="134"/>
      <c r="H130" s="134"/>
    </row>
    <row r="131" spans="1:8" x14ac:dyDescent="0.35">
      <c r="A131" s="134"/>
      <c r="G131" s="134"/>
      <c r="H131" s="134"/>
    </row>
    <row r="132" spans="1:8" x14ac:dyDescent="0.35">
      <c r="A132" s="134"/>
      <c r="G132" s="134"/>
      <c r="H132" s="134"/>
    </row>
    <row r="133" spans="1:8" x14ac:dyDescent="0.35">
      <c r="A133" s="134"/>
      <c r="G133" s="134"/>
      <c r="H133" s="134"/>
    </row>
    <row r="134" spans="1:8" x14ac:dyDescent="0.35">
      <c r="A134" s="134"/>
      <c r="G134" s="134"/>
      <c r="H134" s="134"/>
    </row>
    <row r="135" spans="1:8" x14ac:dyDescent="0.35">
      <c r="A135" s="134"/>
      <c r="G135" s="134"/>
      <c r="H135" s="134"/>
    </row>
    <row r="136" spans="1:8" x14ac:dyDescent="0.35">
      <c r="A136" s="134"/>
      <c r="G136" s="134"/>
      <c r="H136" s="134"/>
    </row>
    <row r="137" spans="1:8" x14ac:dyDescent="0.35">
      <c r="A137" s="134"/>
      <c r="G137" s="134"/>
      <c r="H137" s="134"/>
    </row>
    <row r="138" spans="1:8" x14ac:dyDescent="0.35">
      <c r="A138" s="134"/>
      <c r="G138" s="134"/>
      <c r="H138" s="134"/>
    </row>
    <row r="139" spans="1:8" x14ac:dyDescent="0.35">
      <c r="A139" s="134"/>
      <c r="G139" s="134"/>
      <c r="H139" s="134"/>
    </row>
    <row r="140" spans="1:8" x14ac:dyDescent="0.35">
      <c r="A140" s="134"/>
      <c r="G140" s="134"/>
      <c r="H140" s="134"/>
    </row>
    <row r="141" spans="1:8" x14ac:dyDescent="0.35">
      <c r="A141" s="134"/>
      <c r="G141" s="134"/>
      <c r="H141" s="134"/>
    </row>
    <row r="142" spans="1:8" ht="16.5" x14ac:dyDescent="0.4">
      <c r="A142" s="134"/>
      <c r="B142" s="153" t="s">
        <v>217</v>
      </c>
      <c r="G142" s="134"/>
      <c r="H142" s="134"/>
    </row>
    <row r="143" spans="1:8" x14ac:dyDescent="0.35">
      <c r="A143" s="134"/>
      <c r="G143" s="134"/>
      <c r="H143" s="134"/>
    </row>
    <row r="144" spans="1:8" ht="16.5" x14ac:dyDescent="0.4">
      <c r="A144" s="134"/>
      <c r="C144" s="161" t="s">
        <v>239</v>
      </c>
      <c r="D144" s="161" t="s">
        <v>240</v>
      </c>
      <c r="E144" s="161" t="s">
        <v>241</v>
      </c>
      <c r="F144" s="161" t="s">
        <v>242</v>
      </c>
      <c r="G144" s="134"/>
      <c r="H144" s="134"/>
    </row>
    <row r="145" spans="1:8" ht="16.5" x14ac:dyDescent="0.4">
      <c r="A145" s="134"/>
      <c r="B145" s="45" t="s">
        <v>218</v>
      </c>
      <c r="C145" s="163">
        <f>'投入&amp;实际'!C24</f>
        <v>115500</v>
      </c>
      <c r="D145" s="163">
        <f>'投入&amp;实际'!D24</f>
        <v>128645.99999999994</v>
      </c>
      <c r="E145" s="163">
        <f>'投入&amp;实际'!E24</f>
        <v>94693.680000000022</v>
      </c>
      <c r="F145" s="163">
        <f>'投入&amp;实际'!F24</f>
        <v>84999.999999999709</v>
      </c>
      <c r="G145" s="134"/>
      <c r="H145" s="134"/>
    </row>
    <row r="146" spans="1:8" ht="16.5" x14ac:dyDescent="0.4">
      <c r="A146" s="134"/>
      <c r="B146" s="159" t="s">
        <v>237</v>
      </c>
      <c r="C146" s="158">
        <f>'投入&amp;实际'!C54</f>
        <v>42418.32</v>
      </c>
      <c r="D146" s="158">
        <f>'投入&amp;实际'!D54</f>
        <v>47359.630080000024</v>
      </c>
      <c r="E146" s="158">
        <f>'投入&amp;实际'!E54</f>
        <v>31841.081999999995</v>
      </c>
      <c r="F146" s="158">
        <f>'投入&amp;实际'!F54</f>
        <v>29636.975499999899</v>
      </c>
      <c r="G146" s="134"/>
      <c r="H146" s="134"/>
    </row>
    <row r="147" spans="1:8" ht="16.5" x14ac:dyDescent="0.4">
      <c r="A147" s="134"/>
      <c r="B147" s="159" t="s">
        <v>238</v>
      </c>
      <c r="C147" s="158">
        <f>'投入&amp;实际'!C81</f>
        <v>3945.9</v>
      </c>
      <c r="D147" s="158">
        <f>'投入&amp;实际'!D81</f>
        <v>5287.3462500000005</v>
      </c>
      <c r="E147" s="158">
        <f>'投入&amp;实际'!E81</f>
        <v>5032.8232499999976</v>
      </c>
      <c r="F147" s="158">
        <f>'投入&amp;实际'!F81</f>
        <v>4594.2584999999835</v>
      </c>
      <c r="G147" s="134"/>
      <c r="H147" s="134"/>
    </row>
    <row r="148" spans="1:8" ht="16.5" x14ac:dyDescent="0.4">
      <c r="A148" s="134"/>
      <c r="B148" s="159" t="s">
        <v>219</v>
      </c>
      <c r="C148" s="158">
        <f>'投入&amp;实际'!C96</f>
        <v>10693.275808268525</v>
      </c>
      <c r="D148" s="158">
        <f>'投入&amp;实际'!D96</f>
        <v>10545.529881188198</v>
      </c>
      <c r="E148" s="158">
        <f>'投入&amp;实际'!E96</f>
        <v>7928.1095603836611</v>
      </c>
      <c r="F148" s="158">
        <f>'投入&amp;实际'!F96</f>
        <v>6921.89855617173</v>
      </c>
      <c r="G148" s="134"/>
      <c r="H148" s="134"/>
    </row>
    <row r="149" spans="1:8" ht="16.5" x14ac:dyDescent="0.4">
      <c r="A149" s="134"/>
      <c r="B149" s="159" t="s">
        <v>220</v>
      </c>
      <c r="C149" s="158">
        <f>'投入&amp;实际'!C113</f>
        <v>27500</v>
      </c>
      <c r="D149" s="158">
        <f>'投入&amp;实际'!D113</f>
        <v>27000</v>
      </c>
      <c r="E149" s="158">
        <f>'投入&amp;实际'!E113</f>
        <v>25000</v>
      </c>
      <c r="F149" s="158">
        <f>'投入&amp;实际'!F113</f>
        <v>20500</v>
      </c>
      <c r="G149" s="134"/>
      <c r="H149" s="134"/>
    </row>
    <row r="150" spans="1:8" x14ac:dyDescent="0.35">
      <c r="A150" s="134"/>
      <c r="G150" s="134"/>
      <c r="H150" s="134"/>
    </row>
    <row r="151" spans="1:8" x14ac:dyDescent="0.35">
      <c r="A151" s="134"/>
      <c r="G151" s="134"/>
      <c r="H151" s="134"/>
    </row>
    <row r="152" spans="1:8" x14ac:dyDescent="0.35">
      <c r="A152" s="134"/>
      <c r="G152" s="134"/>
      <c r="H152" s="134"/>
    </row>
    <row r="153" spans="1:8" x14ac:dyDescent="0.35">
      <c r="A153" s="134"/>
      <c r="G153" s="134"/>
      <c r="H153" s="134"/>
    </row>
    <row r="154" spans="1:8" x14ac:dyDescent="0.35">
      <c r="A154" s="134"/>
      <c r="G154" s="134"/>
      <c r="H154" s="134"/>
    </row>
    <row r="155" spans="1:8" x14ac:dyDescent="0.35">
      <c r="A155" s="134"/>
      <c r="G155" s="134"/>
      <c r="H155" s="134"/>
    </row>
    <row r="156" spans="1:8" x14ac:dyDescent="0.35">
      <c r="A156" s="134"/>
      <c r="G156" s="134"/>
      <c r="H156" s="134"/>
    </row>
    <row r="157" spans="1:8" x14ac:dyDescent="0.35">
      <c r="A157" s="134"/>
      <c r="G157" s="134"/>
      <c r="H157" s="134"/>
    </row>
    <row r="158" spans="1:8" x14ac:dyDescent="0.35">
      <c r="A158" s="134"/>
      <c r="G158" s="134"/>
      <c r="H158" s="134"/>
    </row>
    <row r="159" spans="1:8" x14ac:dyDescent="0.35">
      <c r="A159" s="134"/>
      <c r="G159" s="134"/>
      <c r="H159" s="134"/>
    </row>
    <row r="160" spans="1:8" x14ac:dyDescent="0.35">
      <c r="A160" s="134"/>
      <c r="G160" s="134"/>
      <c r="H160" s="134"/>
    </row>
    <row r="161" spans="1:8" x14ac:dyDescent="0.35">
      <c r="A161" s="134"/>
      <c r="G161" s="134"/>
      <c r="H161" s="134"/>
    </row>
    <row r="162" spans="1:8" x14ac:dyDescent="0.35">
      <c r="A162" s="134"/>
      <c r="G162" s="134"/>
      <c r="H162" s="134"/>
    </row>
    <row r="163" spans="1:8" x14ac:dyDescent="0.35">
      <c r="A163" s="134"/>
      <c r="G163" s="134"/>
      <c r="H163" s="134"/>
    </row>
    <row r="164" spans="1:8" x14ac:dyDescent="0.35">
      <c r="A164" s="134"/>
      <c r="G164" s="134"/>
      <c r="H164" s="134"/>
    </row>
    <row r="165" spans="1:8" x14ac:dyDescent="0.35">
      <c r="A165" s="134"/>
      <c r="G165" s="134"/>
      <c r="H165" s="134"/>
    </row>
    <row r="166" spans="1:8" x14ac:dyDescent="0.35">
      <c r="A166" s="134"/>
      <c r="G166" s="134"/>
      <c r="H166" s="134"/>
    </row>
    <row r="167" spans="1:8" x14ac:dyDescent="0.35">
      <c r="A167" s="134"/>
      <c r="G167" s="134"/>
      <c r="H167" s="134"/>
    </row>
  </sheetData>
  <phoneticPr fontId="8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投入&amp;实际</vt:lpstr>
      <vt:lpstr>表1.周报结果</vt:lpstr>
      <vt:lpstr>表2-8.差异</vt:lpstr>
      <vt:lpstr>表2-8.差异（空白）</vt:lpstr>
      <vt:lpstr>可视化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Stella Hu</cp:lastModifiedBy>
  <dcterms:created xsi:type="dcterms:W3CDTF">2020-05-11T18:20:00Z</dcterms:created>
  <dcterms:modified xsi:type="dcterms:W3CDTF">2022-08-23T07:51:19Z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